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https://aarhuskommune-my.sharepoint.com/personal/frhom_aarhus_dk/Documents/"/>
    </mc:Choice>
  </mc:AlternateContent>
  <xr:revisionPtr revIDLastSave="12" documentId="8_{E04CB941-0AA0-40A4-BA60-D1CDAD3BC25F}" xr6:coauthVersionLast="47" xr6:coauthVersionMax="47" xr10:uidLastSave="{12AD1840-DAE1-4F1F-BEB9-6E3F44F231CE}"/>
  <bookViews>
    <workbookView xWindow="28680" yWindow="-120" windowWidth="29040" windowHeight="15840" activeTab="3" xr2:uid="{00000000-000D-0000-FFFF-FFFF00000000}"/>
  </bookViews>
  <sheets>
    <sheet name="B'fit" sheetId="1" r:id="rId1"/>
    <sheet name="Chiroform" sheetId="2" r:id="rId2"/>
    <sheet name="Gymstick" sheetId="3" r:id="rId3"/>
    <sheet name="Samlet" sheetId="4" r:id="rId4"/>
    <sheet name="Spørgeskema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" i="3" l="1"/>
  <c r="I45" i="3"/>
  <c r="J45" i="3"/>
  <c r="L45" i="3"/>
  <c r="M45" i="3"/>
  <c r="F45" i="3"/>
  <c r="H33" i="2"/>
  <c r="I33" i="2"/>
  <c r="J33" i="2"/>
  <c r="L33" i="2"/>
  <c r="M33" i="2"/>
  <c r="F33" i="2"/>
  <c r="H7" i="4"/>
  <c r="H45" i="1"/>
  <c r="I45" i="1"/>
  <c r="J45" i="1"/>
  <c r="L45" i="1"/>
  <c r="M45" i="1"/>
  <c r="F45" i="1"/>
  <c r="H8" i="4"/>
  <c r="H9" i="4"/>
  <c r="D8" i="4"/>
  <c r="D9" i="4"/>
  <c r="E4" i="4"/>
  <c r="D7" i="4" s="1"/>
  <c r="F4" i="4"/>
  <c r="J4" i="4"/>
  <c r="I4" i="4"/>
  <c r="G4" i="4"/>
  <c r="C4" i="4"/>
  <c r="B4" i="4" s="1"/>
  <c r="E6" i="4"/>
  <c r="F6" i="4"/>
  <c r="J6" i="4"/>
  <c r="I6" i="4"/>
  <c r="H6" i="4" s="1"/>
  <c r="G6" i="4"/>
  <c r="C6" i="4"/>
  <c r="B6" i="4" s="1"/>
  <c r="E5" i="4"/>
  <c r="F5" i="4"/>
  <c r="J5" i="4"/>
  <c r="I5" i="4"/>
  <c r="G5" i="4"/>
  <c r="C5" i="4"/>
  <c r="B5" i="4" s="1"/>
  <c r="H44" i="1"/>
  <c r="F43" i="3"/>
  <c r="H43" i="3"/>
  <c r="I43" i="3"/>
  <c r="J43" i="3"/>
  <c r="L43" i="3"/>
  <c r="M43" i="3"/>
  <c r="F44" i="3"/>
  <c r="E44" i="3" s="1"/>
  <c r="H44" i="3"/>
  <c r="G44" i="3" s="1"/>
  <c r="I44" i="3"/>
  <c r="J44" i="3"/>
  <c r="L44" i="3"/>
  <c r="K44" i="3" s="1"/>
  <c r="M44" i="3"/>
  <c r="F31" i="2"/>
  <c r="H31" i="2"/>
  <c r="I31" i="2"/>
  <c r="J31" i="2"/>
  <c r="L31" i="2"/>
  <c r="M31" i="2"/>
  <c r="F32" i="2"/>
  <c r="E32" i="2" s="1"/>
  <c r="H32" i="2"/>
  <c r="G32" i="2" s="1"/>
  <c r="I32" i="2"/>
  <c r="J32" i="2"/>
  <c r="L32" i="2"/>
  <c r="K32" i="2" s="1"/>
  <c r="M32" i="2"/>
  <c r="M44" i="1"/>
  <c r="L44" i="1"/>
  <c r="K44" i="1"/>
  <c r="J44" i="1"/>
  <c r="I44" i="1"/>
  <c r="F44" i="1"/>
  <c r="E44" i="1"/>
  <c r="M43" i="1"/>
  <c r="L43" i="1"/>
  <c r="J43" i="1"/>
  <c r="I43" i="1"/>
  <c r="H43" i="1"/>
  <c r="F43" i="1"/>
  <c r="G44" i="1" l="1"/>
  <c r="H5" i="4"/>
  <c r="H4" i="4"/>
  <c r="D6" i="4"/>
  <c r="D5" i="4"/>
  <c r="D4" i="4"/>
</calcChain>
</file>

<file path=xl/sharedStrings.xml><?xml version="1.0" encoding="utf-8"?>
<sst xmlns="http://schemas.openxmlformats.org/spreadsheetml/2006/main" count="155" uniqueCount="87">
  <si>
    <t>Id</t>
  </si>
  <si>
    <t>Starttidspunkt</t>
  </si>
  <si>
    <t>Færdiggørelsestidspunkt</t>
  </si>
  <si>
    <t>Mail</t>
  </si>
  <si>
    <t>Navn</t>
  </si>
  <si>
    <t>Portabilitet</t>
  </si>
  <si>
    <t>Andre kommentarer/observationer ift. håndtering? </t>
  </si>
  <si>
    <t>Tråd</t>
  </si>
  <si>
    <t>Stabilitet </t>
  </si>
  <si>
    <t>Pedaler </t>
  </si>
  <si>
    <t>Andre kommentarer til funktionaliteten?</t>
  </si>
  <si>
    <t>Justering af modstand</t>
  </si>
  <si>
    <t>Aflæsningsmuligheder</t>
  </si>
  <si>
    <t>Yderligere kommentarer til brugervenligheden?</t>
  </si>
  <si>
    <t>Yderligere kommentarer til den overordnede oplevelse af pedaltræneren?</t>
  </si>
  <si>
    <t>anonym</t>
  </si>
  <si>
    <t>Virker lidt tung</t>
  </si>
  <si>
    <t>Lidt svær at komme ind i, samt at stroppen sidder lidt for langt fremme</t>
  </si>
  <si>
    <t xml:space="preserve">Lille display. </t>
  </si>
  <si>
    <t>Står ikke så godt fast på underlag</t>
  </si>
  <si>
    <t>Kan være lidt svær at få fod ud af pedal</t>
  </si>
  <si>
    <t>Display kunne godt være større</t>
  </si>
  <si>
    <t>Cyklen skøjter noget rundt.</t>
  </si>
  <si>
    <t>Svært at få et ordentligt greb på den, når man løfter.</t>
  </si>
  <si>
    <t>Svært at se hvilken modstand, der vælges.</t>
  </si>
  <si>
    <t>Ok. Men let og lidt svær at håndtere.</t>
  </si>
  <si>
    <t>Virker klodset</t>
  </si>
  <si>
    <t>Svær at indstille de forskellige funktioner</t>
  </si>
  <si>
    <t>Det er svært at få fat i håndtaget</t>
  </si>
  <si>
    <t>Meget bredt håndtag, svært at holde fast i.</t>
  </si>
  <si>
    <t>God stropper og pedaler.
Cyklen har en tendens til at vippe hvis man læner vægten for meget over på den ene side.
Fx når pedaler skal spændes.</t>
  </si>
  <si>
    <t>Nem knap at dreje på. 
Svært at vurdere hvor meget modstand man har på.</t>
  </si>
  <si>
    <t xml:space="preserve">Stor at flytte på, kan justeres undervejs </t>
  </si>
  <si>
    <t>Stolen skubbes ofte tilbage
Lidt høj at komme ind i
Svær at justere og monitorer modstanden</t>
  </si>
  <si>
    <t>Svært at vide om man skruer op eller ned</t>
  </si>
  <si>
    <t>God sikring af skrøbelige fødder pga pedalerne</t>
  </si>
  <si>
    <t>Håndtering</t>
  </si>
  <si>
    <t>Funktionalitet</t>
  </si>
  <si>
    <t>Brugervenlighed</t>
  </si>
  <si>
    <t xml:space="preserve">Ok let at dreje og justere modstanden. 
Det er svært af aflæse hvad tallet viser. </t>
  </si>
  <si>
    <t>Cyklen vipper lidt ved tungere modstand men belastningen kan ikke blive ret hårdt. Godt med velcro stropper.</t>
  </si>
  <si>
    <t>Håndtaget sidder lidt dumt men den er meget let</t>
  </si>
  <si>
    <t>Der er ikke ret meget modstand, når den står på højeste modstand.
Nok mest hensigtsmæssig til armtræning</t>
  </si>
  <si>
    <t>Ikke så meget modstand er negativt</t>
  </si>
  <si>
    <t>Nem at justere, men ikke så meget modstand</t>
  </si>
  <si>
    <t>Godt m armtræner også.
Let men ikke så stabil.
Rimelig sikker ift fødder især hæl
Justerbare velcro en fordel</t>
  </si>
  <si>
    <t>God at justere undervejs pga håndtaget</t>
  </si>
  <si>
    <t>For lidt modstand på den højeste modstand.
Svært at se hvad displayet viser.</t>
  </si>
  <si>
    <t>Ikke prisen værd.</t>
  </si>
  <si>
    <t>Kan ikke aflæse mens man kører. Meget svært at se.</t>
  </si>
  <si>
    <t>Meget lidt forskel på lav og høj modstand.</t>
  </si>
  <si>
    <t xml:space="preserve">Kræver bil. </t>
  </si>
  <si>
    <t>Ikke pengene værd</t>
  </si>
  <si>
    <t>Lille skærm</t>
  </si>
  <si>
    <t>Næsten ingen modstand på max belastning  I gen progrediering</t>
  </si>
  <si>
    <t xml:space="preserve">Der er så lidt modstand så det ikke rigtig giver mening at bruge den </t>
  </si>
  <si>
    <t>Let at løfte</t>
  </si>
  <si>
    <t>Ok at cykle på</t>
  </si>
  <si>
    <t>Lidt mørk i displayet, hvilket kan give svagtseende problemer med at aflæse</t>
  </si>
  <si>
    <t>Kan ikke give meget modstand</t>
  </si>
  <si>
    <t>Bedste tråd
Fødder lidt udsatte
Ikke så gode stropper</t>
  </si>
  <si>
    <t>Svær at justere, altså stram at justere</t>
  </si>
  <si>
    <t>Små stropper, kan være svære at få fødder ind i
Skubbes let
God justering af modstand</t>
  </si>
  <si>
    <t>Bred</t>
  </si>
  <si>
    <t xml:space="preserve">Knappen kan for mange være svær at dreje på. </t>
  </si>
  <si>
    <t>Håndtaget er nemt at komme til og holde i.</t>
  </si>
  <si>
    <t>God</t>
  </si>
  <si>
    <t>Lidt tung</t>
  </si>
  <si>
    <t xml:space="preserve">Ville gerne have justerbare stropper til indstilling </t>
  </si>
  <si>
    <t>Tung</t>
  </si>
  <si>
    <t>Flot stort display</t>
  </si>
  <si>
    <t>Små pedaler. Ikke mulighed for at stramme bånd over foden.</t>
  </si>
  <si>
    <t>Den er let</t>
  </si>
  <si>
    <t xml:space="preserve">Begrænset modstand. </t>
  </si>
  <si>
    <t>Til den tunge side</t>
  </si>
  <si>
    <t>Virker umiddelbart god</t>
  </si>
  <si>
    <t>Lidt stramt at ændre indstillingen.</t>
  </si>
  <si>
    <t>B'fit</t>
  </si>
  <si>
    <t>Chiroform</t>
  </si>
  <si>
    <t>Gymstick</t>
  </si>
  <si>
    <t>Stabilitet</t>
  </si>
  <si>
    <t>Pedaler</t>
  </si>
  <si>
    <t>SD - b'fit</t>
  </si>
  <si>
    <t>SD - chiroform</t>
  </si>
  <si>
    <t>SD - gymstick</t>
  </si>
  <si>
    <t>SD</t>
  </si>
  <si>
    <t>Dejligt med store tydelige tal. Giver god motivation at man kan følge udviklingen i cykelturen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</si>
</sst>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\ h:mm:ss"/>
    <numFmt numFmtId="165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164" fontId="0" fillId="0" borderId="0" xfId="0" applyNumberFormat="1"/>
    <xf numFmtId="0" fontId="1" fillId="0" borderId="1" xfId="0" applyFont="1" applyBorder="1"/>
    <xf numFmtId="0" fontId="2" fillId="0" borderId="2" xfId="0" applyFont="1" applyBorder="1"/>
    <xf numFmtId="0" fontId="1" fillId="0" borderId="2" xfId="0" applyFont="1" applyBorder="1"/>
    <xf numFmtId="0" fontId="2" fillId="0" borderId="3" xfId="0" applyFont="1" applyBorder="1"/>
    <xf numFmtId="165" fontId="1" fillId="0" borderId="4" xfId="0" applyNumberFormat="1" applyFont="1" applyBorder="1"/>
    <xf numFmtId="165" fontId="2" fillId="0" borderId="5" xfId="0" applyNumberFormat="1" applyFont="1" applyBorder="1"/>
    <xf numFmtId="165" fontId="1" fillId="0" borderId="5" xfId="0" applyNumberFormat="1" applyFont="1" applyBorder="1"/>
    <xf numFmtId="165" fontId="2" fillId="0" borderId="6" xfId="0" applyNumberFormat="1" applyFont="1" applyBorder="1"/>
    <xf numFmtId="49" fontId="0" fillId="0" borderId="0" xfId="0" applyNumberFormat="1"/>
    <xf numFmtId="49" fontId="0" fillId="0" borderId="0" xfId="0" applyNumberFormat="1" applyAlignment="1">
      <alignment wrapText="1"/>
    </xf>
    <xf numFmtId="165" fontId="1" fillId="0" borderId="0" xfId="0" applyNumberFormat="1" applyFont="1"/>
    <xf numFmtId="165" fontId="0" fillId="0" borderId="0" xfId="0" applyNumberFormat="1"/>
    <xf numFmtId="0" fontId="1" fillId="0" borderId="0" xfId="0" applyFont="1"/>
    <xf numFmtId="165" fontId="2" fillId="0" borderId="7" xfId="0" applyNumberFormat="1" applyFont="1" applyBorder="1"/>
    <xf numFmtId="165" fontId="1" fillId="0" borderId="7" xfId="0" applyNumberFormat="1" applyFont="1" applyBorder="1"/>
    <xf numFmtId="165" fontId="2" fillId="0" borderId="0" xfId="0" applyNumberFormat="1" applyFont="1"/>
    <xf numFmtId="0" fontId="0" fillId="0" borderId="7" xfId="0" applyBorder="1"/>
    <xf numFmtId="0" fontId="1" fillId="0" borderId="7" xfId="0" applyFont="1" applyBorder="1"/>
    <xf numFmtId="0" fontId="0" fillId="0" borderId="9" xfId="0" applyBorder="1"/>
    <xf numFmtId="0" fontId="0" fillId="0" borderId="8" xfId="0" applyBorder="1"/>
    <xf numFmtId="2" fontId="0" fillId="0" borderId="0" xfId="0" applyNumberFormat="1"/>
    <xf numFmtId="2" fontId="1" fillId="0" borderId="0" xfId="0" applyNumberFormat="1" applyFont="1"/>
    <xf numFmtId="0" fontId="0" fillId="0" borderId="10" xfId="0" applyBorder="1"/>
  </cellXfs>
  <cellStyles count="1">
    <cellStyle name="Normal" xfId="0" builtinId="0"/>
  </cellStyles>
  <dxfs count="45">
    <dxf>
      <numFmt numFmtId="30" formatCode="@"/>
    </dxf>
    <dxf>
      <numFmt numFmtId="30" formatCode="@"/>
    </dxf>
    <dxf>
      <numFmt numFmtId="0" formatCode="General"/>
    </dxf>
    <dxf>
      <numFmt numFmtId="0" formatCode="General"/>
    </dxf>
    <dxf>
      <numFmt numFmtId="30" formatCode="@"/>
    </dxf>
    <dxf>
      <numFmt numFmtId="0" formatCode="General"/>
    </dxf>
    <dxf>
      <numFmt numFmtId="0" formatCode="General"/>
    </dxf>
    <dxf>
      <numFmt numFmtId="0" formatCode="General"/>
    </dxf>
    <dxf>
      <numFmt numFmtId="30" formatCode="@"/>
    </dxf>
    <dxf>
      <numFmt numFmtId="0" formatCode="General"/>
    </dxf>
    <dxf>
      <numFmt numFmtId="30" formatCode="@"/>
    </dxf>
    <dxf>
      <numFmt numFmtId="30" formatCode="@"/>
    </dxf>
    <dxf>
      <numFmt numFmtId="164" formatCode="m/d/yy\ h:mm:ss"/>
    </dxf>
    <dxf>
      <numFmt numFmtId="164" formatCode="m/d/yy\ h:mm:ss"/>
    </dxf>
    <dxf>
      <numFmt numFmtId="0" formatCode="General"/>
    </dxf>
    <dxf>
      <numFmt numFmtId="0" formatCode="General"/>
    </dxf>
    <dxf>
      <numFmt numFmtId="30" formatCode="@"/>
    </dxf>
    <dxf>
      <numFmt numFmtId="0" formatCode="General"/>
    </dxf>
    <dxf>
      <numFmt numFmtId="0" formatCode="General"/>
    </dxf>
    <dxf>
      <numFmt numFmtId="30" formatCode="@"/>
    </dxf>
    <dxf>
      <numFmt numFmtId="0" formatCode="General"/>
    </dxf>
    <dxf>
      <numFmt numFmtId="0" formatCode="General"/>
    </dxf>
    <dxf>
      <numFmt numFmtId="0" formatCode="General"/>
    </dxf>
    <dxf>
      <numFmt numFmtId="30" formatCode="@"/>
    </dxf>
    <dxf>
      <numFmt numFmtId="0" formatCode="General"/>
    </dxf>
    <dxf>
      <numFmt numFmtId="30" formatCode="@"/>
    </dxf>
    <dxf>
      <numFmt numFmtId="30" formatCode="@"/>
    </dxf>
    <dxf>
      <numFmt numFmtId="164" formatCode="m/d/yy\ h:mm:ss"/>
    </dxf>
    <dxf>
      <numFmt numFmtId="164" formatCode="m/d/yy\ h:mm:ss"/>
    </dxf>
    <dxf>
      <numFmt numFmtId="0" formatCode="General"/>
    </dxf>
    <dxf>
      <numFmt numFmtId="30" formatCode="@"/>
    </dxf>
    <dxf>
      <numFmt numFmtId="30" formatCode="@"/>
    </dxf>
    <dxf>
      <numFmt numFmtId="0" formatCode="General"/>
    </dxf>
    <dxf>
      <numFmt numFmtId="0" formatCode="General"/>
    </dxf>
    <dxf>
      <numFmt numFmtId="30" formatCode="@"/>
    </dxf>
    <dxf>
      <numFmt numFmtId="0" formatCode="General"/>
    </dxf>
    <dxf>
      <numFmt numFmtId="0" formatCode="General"/>
    </dxf>
    <dxf>
      <numFmt numFmtId="0" formatCode="General"/>
    </dxf>
    <dxf>
      <numFmt numFmtId="30" formatCode="@"/>
    </dxf>
    <dxf>
      <numFmt numFmtId="0" formatCode="General"/>
    </dxf>
    <dxf>
      <numFmt numFmtId="30" formatCode="@"/>
    </dxf>
    <dxf>
      <numFmt numFmtId="30" formatCode="@"/>
    </dxf>
    <dxf>
      <numFmt numFmtId="164" formatCode="m/d/yy\ h:mm:ss"/>
    </dxf>
    <dxf>
      <numFmt numFmtId="164" formatCode="m/d/yy\ h:mm:ss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Samlet!$A$4</c:f>
              <c:strCache>
                <c:ptCount val="1"/>
                <c:pt idx="0">
                  <c:v>B'fit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6951568698611919E-17"/>
                  <c:y val="0.1342657145508559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venir Next LT Pro" panose="020B0504020202020204" pitchFamily="34" charset="0"/>
                      <a:ea typeface="+mn-ea"/>
                      <a:cs typeface="+mn-cs"/>
                    </a:defRPr>
                  </a:pPr>
                  <a:endParaRPr lang="da-DK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66C-4CFB-8A7A-7F753EFCB40D}"/>
                </c:ext>
              </c:extLst>
            </c:dLbl>
            <c:dLbl>
              <c:idx val="1"/>
              <c:layout>
                <c:manualLayout>
                  <c:x val="-6.7806274794447677E-17"/>
                  <c:y val="0.22377619091809323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venir Next LT Pro" panose="020B0504020202020204" pitchFamily="34" charset="0"/>
                      <a:ea typeface="+mn-ea"/>
                      <a:cs typeface="+mn-cs"/>
                    </a:defRPr>
                  </a:pPr>
                  <a:endParaRPr lang="da-DK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66C-4CFB-8A7A-7F753EFCB40D}"/>
                </c:ext>
              </c:extLst>
            </c:dLbl>
            <c:dLbl>
              <c:idx val="2"/>
              <c:layout>
                <c:manualLayout>
                  <c:x val="0"/>
                  <c:y val="0.14918412727872885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venir Next LT Pro" panose="020B0504020202020204" pitchFamily="34" charset="0"/>
                      <a:ea typeface="+mn-ea"/>
                      <a:cs typeface="+mn-cs"/>
                    </a:defRPr>
                  </a:pPr>
                  <a:endParaRPr lang="da-DK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66C-4CFB-8A7A-7F753EFCB40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(Samlet!$B$7,Samlet!$D$7,Samlet!$H$7)</c:f>
                <c:numCache>
                  <c:formatCode>General</c:formatCode>
                  <c:ptCount val="3"/>
                  <c:pt idx="0">
                    <c:v>0.46</c:v>
                  </c:pt>
                  <c:pt idx="1">
                    <c:v>0.9381941874331422</c:v>
                  </c:pt>
                  <c:pt idx="2">
                    <c:v>0.35355339059327379</c:v>
                  </c:pt>
                </c:numCache>
              </c:numRef>
            </c:plus>
            <c:minus>
              <c:numRef>
                <c:f>(Samlet!$B$7,Samlet!$D$7,Samlet!$H$7)</c:f>
                <c:numCache>
                  <c:formatCode>General</c:formatCode>
                  <c:ptCount val="3"/>
                  <c:pt idx="0">
                    <c:v>0.46</c:v>
                  </c:pt>
                  <c:pt idx="1">
                    <c:v>0.9381941874331422</c:v>
                  </c:pt>
                  <c:pt idx="2">
                    <c:v>0.35355339059327379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(Samlet!$B$3,Samlet!$D$3,Samlet!$H$3)</c:f>
              <c:strCache>
                <c:ptCount val="3"/>
                <c:pt idx="0">
                  <c:v>Håndtering</c:v>
                </c:pt>
                <c:pt idx="1">
                  <c:v>Funktionalitet</c:v>
                </c:pt>
                <c:pt idx="2">
                  <c:v>Brugervenlighed</c:v>
                </c:pt>
              </c:strCache>
            </c:strRef>
          </c:cat>
          <c:val>
            <c:numRef>
              <c:f>(Samlet!$B$4,Samlet!$D$4,Samlet!$H$4)</c:f>
              <c:numCache>
                <c:formatCode>0.0</c:formatCode>
                <c:ptCount val="3"/>
                <c:pt idx="0">
                  <c:v>2.75</c:v>
                </c:pt>
                <c:pt idx="1">
                  <c:v>3.2083333333333335</c:v>
                </c:pt>
                <c:pt idx="2">
                  <c:v>3.875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6C-4CFB-8A7A-7F753EFCB40D}"/>
            </c:ext>
          </c:extLst>
        </c:ser>
        <c:ser>
          <c:idx val="1"/>
          <c:order val="1"/>
          <c:tx>
            <c:strRef>
              <c:f>Samlet!$A$5</c:f>
              <c:strCache>
                <c:ptCount val="1"/>
                <c:pt idx="0">
                  <c:v>Chiroform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8492834026814608E-3"/>
                  <c:y val="0.167832143188569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66C-4CFB-8A7A-7F753EFCB40D}"/>
                </c:ext>
              </c:extLst>
            </c:dLbl>
            <c:dLbl>
              <c:idx val="1"/>
              <c:layout>
                <c:manualLayout>
                  <c:x val="-6.7806274794447677E-17"/>
                  <c:y val="0.1417249209147923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66C-4CFB-8A7A-7F753EFCB40D}"/>
                </c:ext>
              </c:extLst>
            </c:dLbl>
            <c:dLbl>
              <c:idx val="2"/>
              <c:layout>
                <c:manualLayout>
                  <c:x val="0"/>
                  <c:y val="0.167832143188569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66C-4CFB-8A7A-7F753EFCB40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(Samlet!$B$8,Samlet!$D$8,Samlet!$H$8)</c:f>
                <c:numCache>
                  <c:formatCode>General</c:formatCode>
                  <c:ptCount val="3"/>
                  <c:pt idx="0">
                    <c:v>0.64</c:v>
                  </c:pt>
                  <c:pt idx="1">
                    <c:v>0.375</c:v>
                  </c:pt>
                  <c:pt idx="2">
                    <c:v>0.5303300858899106</c:v>
                  </c:pt>
                </c:numCache>
              </c:numRef>
            </c:plus>
            <c:minus>
              <c:numRef>
                <c:f>(Samlet!$B$8,Samlet!$D$8,Samlet!$H$8)</c:f>
                <c:numCache>
                  <c:formatCode>General</c:formatCode>
                  <c:ptCount val="3"/>
                  <c:pt idx="0">
                    <c:v>0.64</c:v>
                  </c:pt>
                  <c:pt idx="1">
                    <c:v>0.375</c:v>
                  </c:pt>
                  <c:pt idx="2">
                    <c:v>0.5303300858899106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(Samlet!$B$3,Samlet!$D$3,Samlet!$H$3)</c:f>
              <c:strCache>
                <c:ptCount val="3"/>
                <c:pt idx="0">
                  <c:v>Håndtering</c:v>
                </c:pt>
                <c:pt idx="1">
                  <c:v>Funktionalitet</c:v>
                </c:pt>
                <c:pt idx="2">
                  <c:v>Brugervenlighed</c:v>
                </c:pt>
              </c:strCache>
            </c:strRef>
          </c:cat>
          <c:val>
            <c:numRef>
              <c:f>(Samlet!$B$5,Samlet!$D$5,Samlet!$H$5)</c:f>
              <c:numCache>
                <c:formatCode>0.0</c:formatCode>
                <c:ptCount val="3"/>
                <c:pt idx="0">
                  <c:v>4.125</c:v>
                </c:pt>
                <c:pt idx="1">
                  <c:v>3.375</c:v>
                </c:pt>
                <c:pt idx="2">
                  <c:v>3.75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6C-4CFB-8A7A-7F753EFCB40D}"/>
            </c:ext>
          </c:extLst>
        </c:ser>
        <c:ser>
          <c:idx val="2"/>
          <c:order val="2"/>
          <c:tx>
            <c:strRef>
              <c:f>Samlet!$A$6</c:f>
              <c:strCache>
                <c:ptCount val="1"/>
                <c:pt idx="0">
                  <c:v>Gymstick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0.1790209527344745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66C-4CFB-8A7A-7F753EFCB40D}"/>
                </c:ext>
              </c:extLst>
            </c:dLbl>
            <c:dLbl>
              <c:idx val="1"/>
              <c:layout>
                <c:manualLayout>
                  <c:x val="-1.3561254958889535E-16"/>
                  <c:y val="0.2461538100099025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66C-4CFB-8A7A-7F753EFCB40D}"/>
                </c:ext>
              </c:extLst>
            </c:dLbl>
            <c:dLbl>
              <c:idx val="2"/>
              <c:layout>
                <c:manualLayout>
                  <c:x val="0"/>
                  <c:y val="0.1902097622803792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66C-4CFB-8A7A-7F753EFCB40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(Samlet!$B$9,Samlet!$D$9,Samlet!$H$9)</c:f>
                <c:numCache>
                  <c:formatCode>General</c:formatCode>
                  <c:ptCount val="3"/>
                  <c:pt idx="0">
                    <c:v>0.71</c:v>
                  </c:pt>
                  <c:pt idx="1">
                    <c:v>1.0897247358851685</c:v>
                  </c:pt>
                  <c:pt idx="2">
                    <c:v>0.70710678118654757</c:v>
                  </c:pt>
                </c:numCache>
              </c:numRef>
            </c:plus>
            <c:minus>
              <c:numRef>
                <c:f>(Samlet!$B$9,Samlet!$D$9,Samlet!$H$9)</c:f>
                <c:numCache>
                  <c:formatCode>General</c:formatCode>
                  <c:ptCount val="3"/>
                  <c:pt idx="0">
                    <c:v>0.71</c:v>
                  </c:pt>
                  <c:pt idx="1">
                    <c:v>1.0897247358851685</c:v>
                  </c:pt>
                  <c:pt idx="2">
                    <c:v>0.70710678118654757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(Samlet!$B$3,Samlet!$D$3,Samlet!$H$3)</c:f>
              <c:strCache>
                <c:ptCount val="3"/>
                <c:pt idx="0">
                  <c:v>Håndtering</c:v>
                </c:pt>
                <c:pt idx="1">
                  <c:v>Funktionalitet</c:v>
                </c:pt>
                <c:pt idx="2">
                  <c:v>Brugervenlighed</c:v>
                </c:pt>
              </c:strCache>
            </c:strRef>
          </c:cat>
          <c:val>
            <c:numRef>
              <c:f>(Samlet!$B$6,Samlet!$D$6,Samlet!$H$6)</c:f>
              <c:numCache>
                <c:formatCode>0.0</c:formatCode>
                <c:ptCount val="3"/>
                <c:pt idx="0">
                  <c:v>3.75</c:v>
                </c:pt>
                <c:pt idx="1">
                  <c:v>3.75</c:v>
                </c:pt>
                <c:pt idx="2">
                  <c:v>4.125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6C-4CFB-8A7A-7F753EFCB4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72484544"/>
        <c:axId val="772484904"/>
      </c:barChart>
      <c:catAx>
        <c:axId val="772484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da-DK"/>
          </a:p>
        </c:txPr>
        <c:crossAx val="772484904"/>
        <c:crosses val="autoZero"/>
        <c:auto val="1"/>
        <c:lblAlgn val="ctr"/>
        <c:lblOffset val="100"/>
        <c:noMultiLvlLbl val="0"/>
      </c:catAx>
      <c:valAx>
        <c:axId val="772484904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da-DK"/>
          </a:p>
        </c:txPr>
        <c:crossAx val="77248454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185317854685642"/>
          <c:y val="0.89629559366472566"/>
          <c:w val="0.35108791012773888"/>
          <c:h val="9.62451999713378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venir Next LT Pro" panose="020B0504020202020204" pitchFamily="34" charset="0"/>
        </a:defRPr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Samlet!$A$4</c:f>
              <c:strCache>
                <c:ptCount val="1"/>
                <c:pt idx="0">
                  <c:v>B'fit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6881327391849713E-17"/>
                  <c:y val="0.1231884057971014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97-4548-9827-0ED411B9DEA4}"/>
                </c:ext>
              </c:extLst>
            </c:dLbl>
            <c:dLbl>
              <c:idx val="1"/>
              <c:layout>
                <c:manualLayout>
                  <c:x val="0"/>
                  <c:y val="0.1413043478260869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597-4548-9827-0ED411B9DEA4}"/>
                </c:ext>
              </c:extLst>
            </c:dLbl>
            <c:dLbl>
              <c:idx val="2"/>
              <c:layout>
                <c:manualLayout>
                  <c:x val="0"/>
                  <c:y val="0.1811594202898550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597-4548-9827-0ED411B9DEA4}"/>
                </c:ext>
              </c:extLst>
            </c:dLbl>
            <c:dLbl>
              <c:idx val="3"/>
              <c:layout>
                <c:manualLayout>
                  <c:x val="-6.7439329580786966E-17"/>
                  <c:y val="0.3007246376811594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597-4548-9827-0ED411B9DEA4}"/>
                </c:ext>
              </c:extLst>
            </c:dLbl>
            <c:dLbl>
              <c:idx val="4"/>
              <c:layout>
                <c:manualLayout>
                  <c:x val="0"/>
                  <c:y val="0.221014492753623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597-4548-9827-0ED411B9DEA4}"/>
                </c:ext>
              </c:extLst>
            </c:dLbl>
            <c:dLbl>
              <c:idx val="5"/>
              <c:layout>
                <c:manualLayout>
                  <c:x val="0"/>
                  <c:y val="0.137681159420289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597-4548-9827-0ED411B9DE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(Samlet!$C$7,Samlet!$E$7,Samlet!$F$7,Samlet!$G$7,Samlet!$I$7,Samlet!$J$7)</c:f>
                <c:numCache>
                  <c:formatCode>General</c:formatCode>
                  <c:ptCount val="6"/>
                  <c:pt idx="0">
                    <c:v>0.46</c:v>
                  </c:pt>
                  <c:pt idx="1">
                    <c:v>0.46</c:v>
                  </c:pt>
                  <c:pt idx="2">
                    <c:v>0.83</c:v>
                  </c:pt>
                  <c:pt idx="3">
                    <c:v>1.75</c:v>
                  </c:pt>
                  <c:pt idx="4">
                    <c:v>1.1299999999999999</c:v>
                  </c:pt>
                  <c:pt idx="5">
                    <c:v>0.52</c:v>
                  </c:pt>
                </c:numCache>
              </c:numRef>
            </c:plus>
            <c:minus>
              <c:numRef>
                <c:f>(Samlet!$C$7,Samlet!$E$7,Samlet!$F$7,Samlet!$G$7,Samlet!$I$7,Samlet!$J$7)</c:f>
                <c:numCache>
                  <c:formatCode>General</c:formatCode>
                  <c:ptCount val="6"/>
                  <c:pt idx="0">
                    <c:v>0.46</c:v>
                  </c:pt>
                  <c:pt idx="1">
                    <c:v>0.46</c:v>
                  </c:pt>
                  <c:pt idx="2">
                    <c:v>0.83</c:v>
                  </c:pt>
                  <c:pt idx="3">
                    <c:v>1.75</c:v>
                  </c:pt>
                  <c:pt idx="4">
                    <c:v>1.1299999999999999</c:v>
                  </c:pt>
                  <c:pt idx="5">
                    <c:v>0.52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(Samlet!$C$3,Samlet!$E$3,Samlet!$F$3,Samlet!$G$3,Samlet!$I$3,Samlet!$J$3)</c:f>
              <c:strCache>
                <c:ptCount val="6"/>
                <c:pt idx="0">
                  <c:v>Håndtering</c:v>
                </c:pt>
                <c:pt idx="1">
                  <c:v>Tråd</c:v>
                </c:pt>
                <c:pt idx="2">
                  <c:v>Stabilitet</c:v>
                </c:pt>
                <c:pt idx="3">
                  <c:v>Pedaler</c:v>
                </c:pt>
                <c:pt idx="4">
                  <c:v>Justering af modstand</c:v>
                </c:pt>
                <c:pt idx="5">
                  <c:v>Aflæsningsmuligheder</c:v>
                </c:pt>
              </c:strCache>
            </c:strRef>
          </c:cat>
          <c:val>
            <c:numRef>
              <c:f>(Samlet!$C$4,Samlet!$E$4,Samlet!$F$4,Samlet!$G$4,Samlet!$I$4,Samlet!$J$4)</c:f>
              <c:numCache>
                <c:formatCode>0.0</c:formatCode>
                <c:ptCount val="6"/>
                <c:pt idx="0">
                  <c:v>2.75</c:v>
                </c:pt>
                <c:pt idx="1">
                  <c:v>3.75</c:v>
                </c:pt>
                <c:pt idx="2">
                  <c:v>2.125</c:v>
                </c:pt>
                <c:pt idx="3">
                  <c:v>3.75</c:v>
                </c:pt>
                <c:pt idx="4">
                  <c:v>4.125</c:v>
                </c:pt>
                <c:pt idx="5">
                  <c:v>3.625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97-4548-9827-0ED411B9DEA4}"/>
            </c:ext>
          </c:extLst>
        </c:ser>
        <c:ser>
          <c:idx val="1"/>
          <c:order val="1"/>
          <c:tx>
            <c:strRef>
              <c:f>Samlet!$A$5</c:f>
              <c:strCache>
                <c:ptCount val="1"/>
                <c:pt idx="0">
                  <c:v>Chiroform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0.1557971014492753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597-4548-9827-0ED411B9DEA4}"/>
                </c:ext>
              </c:extLst>
            </c:dLbl>
            <c:dLbl>
              <c:idx val="1"/>
              <c:layout>
                <c:manualLayout>
                  <c:x val="0"/>
                  <c:y val="0.2826086956521738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597-4548-9827-0ED411B9DEA4}"/>
                </c:ext>
              </c:extLst>
            </c:dLbl>
            <c:dLbl>
              <c:idx val="2"/>
              <c:layout>
                <c:manualLayout>
                  <c:x val="0"/>
                  <c:y val="0.1630434782608695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597-4548-9827-0ED411B9DEA4}"/>
                </c:ext>
              </c:extLst>
            </c:dLbl>
            <c:dLbl>
              <c:idx val="3"/>
              <c:layout>
                <c:manualLayout>
                  <c:x val="-6.7439329580786966E-17"/>
                  <c:y val="0.2282608695652173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597-4548-9827-0ED411B9DEA4}"/>
                </c:ext>
              </c:extLst>
            </c:dLbl>
            <c:dLbl>
              <c:idx val="4"/>
              <c:layout>
                <c:manualLayout>
                  <c:x val="-1.3487865916157393E-16"/>
                  <c:y val="0.1521739130434781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597-4548-9827-0ED411B9DEA4}"/>
                </c:ext>
              </c:extLst>
            </c:dLbl>
            <c:dLbl>
              <c:idx val="5"/>
              <c:layout>
                <c:manualLayout>
                  <c:x val="0"/>
                  <c:y val="0.2391304347826086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597-4548-9827-0ED411B9DE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(Samlet!$C$8,Samlet!$E$8,Samlet!$F$8,Samlet!$G$8,Samlet!$I$8,Samlet!$J$8)</c:f>
                <c:numCache>
                  <c:formatCode>General</c:formatCode>
                  <c:ptCount val="6"/>
                  <c:pt idx="0">
                    <c:v>0.64</c:v>
                  </c:pt>
                  <c:pt idx="1">
                    <c:v>1.6</c:v>
                  </c:pt>
                  <c:pt idx="2">
                    <c:v>0.74</c:v>
                  </c:pt>
                  <c:pt idx="3">
                    <c:v>1.1599999999999999</c:v>
                  </c:pt>
                  <c:pt idx="4">
                    <c:v>0.64</c:v>
                  </c:pt>
                  <c:pt idx="5">
                    <c:v>1.3</c:v>
                  </c:pt>
                </c:numCache>
              </c:numRef>
            </c:plus>
            <c:minus>
              <c:numRef>
                <c:f>(Samlet!$C$8,Samlet!$E$8,Samlet!$F$8,Samlet!$G$8,Samlet!$I$8,Samlet!$J$8)</c:f>
                <c:numCache>
                  <c:formatCode>General</c:formatCode>
                  <c:ptCount val="6"/>
                  <c:pt idx="0">
                    <c:v>0.64</c:v>
                  </c:pt>
                  <c:pt idx="1">
                    <c:v>1.6</c:v>
                  </c:pt>
                  <c:pt idx="2">
                    <c:v>0.74</c:v>
                  </c:pt>
                  <c:pt idx="3">
                    <c:v>1.1599999999999999</c:v>
                  </c:pt>
                  <c:pt idx="4">
                    <c:v>0.64</c:v>
                  </c:pt>
                  <c:pt idx="5">
                    <c:v>1.3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(Samlet!$C$3,Samlet!$E$3,Samlet!$F$3,Samlet!$G$3,Samlet!$I$3,Samlet!$J$3)</c:f>
              <c:strCache>
                <c:ptCount val="6"/>
                <c:pt idx="0">
                  <c:v>Håndtering</c:v>
                </c:pt>
                <c:pt idx="1">
                  <c:v>Tråd</c:v>
                </c:pt>
                <c:pt idx="2">
                  <c:v>Stabilitet</c:v>
                </c:pt>
                <c:pt idx="3">
                  <c:v>Pedaler</c:v>
                </c:pt>
                <c:pt idx="4">
                  <c:v>Justering af modstand</c:v>
                </c:pt>
                <c:pt idx="5">
                  <c:v>Aflæsningsmuligheder</c:v>
                </c:pt>
              </c:strCache>
            </c:strRef>
          </c:cat>
          <c:val>
            <c:numRef>
              <c:f>(Samlet!$C$5,Samlet!$E$5,Samlet!$F$5,Samlet!$G$5,Samlet!$I$5,Samlet!$J$5)</c:f>
              <c:numCache>
                <c:formatCode>0.0</c:formatCode>
                <c:ptCount val="6"/>
                <c:pt idx="0">
                  <c:v>4.125</c:v>
                </c:pt>
                <c:pt idx="1">
                  <c:v>3</c:v>
                </c:pt>
                <c:pt idx="2">
                  <c:v>3.375</c:v>
                </c:pt>
                <c:pt idx="3">
                  <c:v>3.75</c:v>
                </c:pt>
                <c:pt idx="4">
                  <c:v>4.125</c:v>
                </c:pt>
                <c:pt idx="5">
                  <c:v>3.375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97-4548-9827-0ED411B9DEA4}"/>
            </c:ext>
          </c:extLst>
        </c:ser>
        <c:ser>
          <c:idx val="2"/>
          <c:order val="2"/>
          <c:tx>
            <c:strRef>
              <c:f>Samlet!$A$6</c:f>
              <c:strCache>
                <c:ptCount val="1"/>
                <c:pt idx="0">
                  <c:v>Gymstick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3719664790393483E-17"/>
                  <c:y val="0.1630434782608695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597-4548-9827-0ED411B9DEA4}"/>
                </c:ext>
              </c:extLst>
            </c:dLbl>
            <c:dLbl>
              <c:idx val="1"/>
              <c:layout>
                <c:manualLayout>
                  <c:x val="0"/>
                  <c:y val="0.1702898550724637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597-4548-9827-0ED411B9DEA4}"/>
                </c:ext>
              </c:extLst>
            </c:dLbl>
            <c:dLbl>
              <c:idx val="2"/>
              <c:layout>
                <c:manualLayout>
                  <c:x val="-6.7439329580786966E-17"/>
                  <c:y val="0.166666666666666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597-4548-9827-0ED411B9DEA4}"/>
                </c:ext>
              </c:extLst>
            </c:dLbl>
            <c:dLbl>
              <c:idx val="3"/>
              <c:layout>
                <c:manualLayout>
                  <c:x val="-1.3487865916157393E-16"/>
                  <c:y val="0.2101449275362318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597-4548-9827-0ED411B9DEA4}"/>
                </c:ext>
              </c:extLst>
            </c:dLbl>
            <c:dLbl>
              <c:idx val="4"/>
              <c:layout>
                <c:manualLayout>
                  <c:x val="0"/>
                  <c:y val="0.2065217391304348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597-4548-9827-0ED411B9DEA4}"/>
                </c:ext>
              </c:extLst>
            </c:dLbl>
            <c:dLbl>
              <c:idx val="5"/>
              <c:layout>
                <c:manualLayout>
                  <c:x val="0"/>
                  <c:y val="0.1666666666666666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597-4548-9827-0ED411B9DE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(Samlet!$C$9,Samlet!$E$9,Samlet!$F$9,Samlet!$G$9,Samlet!$I$9,Samlet!$J$9)</c:f>
                <c:numCache>
                  <c:formatCode>General</c:formatCode>
                  <c:ptCount val="6"/>
                  <c:pt idx="0">
                    <c:v>0.71</c:v>
                  </c:pt>
                  <c:pt idx="1">
                    <c:v>0.76</c:v>
                  </c:pt>
                  <c:pt idx="2">
                    <c:v>0.71</c:v>
                  </c:pt>
                  <c:pt idx="3">
                    <c:v>1.07</c:v>
                  </c:pt>
                  <c:pt idx="4">
                    <c:v>1.06</c:v>
                  </c:pt>
                  <c:pt idx="5">
                    <c:v>0.74</c:v>
                  </c:pt>
                </c:numCache>
              </c:numRef>
            </c:plus>
            <c:minus>
              <c:numRef>
                <c:f>(Samlet!$C$9,Samlet!$E$9,Samlet!$F$9,Samlet!$G$9,Samlet!$I$9,Samlet!$J$9)</c:f>
                <c:numCache>
                  <c:formatCode>General</c:formatCode>
                  <c:ptCount val="6"/>
                  <c:pt idx="0">
                    <c:v>0.71</c:v>
                  </c:pt>
                  <c:pt idx="1">
                    <c:v>0.76</c:v>
                  </c:pt>
                  <c:pt idx="2">
                    <c:v>0.71</c:v>
                  </c:pt>
                  <c:pt idx="3">
                    <c:v>1.07</c:v>
                  </c:pt>
                  <c:pt idx="4">
                    <c:v>1.06</c:v>
                  </c:pt>
                  <c:pt idx="5">
                    <c:v>0.74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(Samlet!$C$3,Samlet!$E$3,Samlet!$F$3,Samlet!$G$3,Samlet!$I$3,Samlet!$J$3)</c:f>
              <c:strCache>
                <c:ptCount val="6"/>
                <c:pt idx="0">
                  <c:v>Håndtering</c:v>
                </c:pt>
                <c:pt idx="1">
                  <c:v>Tråd</c:v>
                </c:pt>
                <c:pt idx="2">
                  <c:v>Stabilitet</c:v>
                </c:pt>
                <c:pt idx="3">
                  <c:v>Pedaler</c:v>
                </c:pt>
                <c:pt idx="4">
                  <c:v>Justering af modstand</c:v>
                </c:pt>
                <c:pt idx="5">
                  <c:v>Aflæsningsmuligheder</c:v>
                </c:pt>
              </c:strCache>
            </c:strRef>
          </c:cat>
          <c:val>
            <c:numRef>
              <c:f>(Samlet!$C$6,Samlet!$E$6,Samlet!$F$6,Samlet!$G$6,Samlet!$I$6,Samlet!$J$6)</c:f>
              <c:numCache>
                <c:formatCode>0.0</c:formatCode>
                <c:ptCount val="6"/>
                <c:pt idx="0">
                  <c:v>3.75</c:v>
                </c:pt>
                <c:pt idx="1">
                  <c:v>4.5</c:v>
                </c:pt>
                <c:pt idx="2">
                  <c:v>4.25</c:v>
                </c:pt>
                <c:pt idx="3">
                  <c:v>2.5</c:v>
                </c:pt>
                <c:pt idx="4">
                  <c:v>3.625</c:v>
                </c:pt>
                <c:pt idx="5">
                  <c:v>4.625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97-4548-9827-0ED411B9DEA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15066096"/>
        <c:axId val="715065016"/>
      </c:barChart>
      <c:catAx>
        <c:axId val="71506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da-DK"/>
          </a:p>
        </c:txPr>
        <c:crossAx val="715065016"/>
        <c:crosses val="autoZero"/>
        <c:auto val="1"/>
        <c:lblAlgn val="ctr"/>
        <c:lblOffset val="100"/>
        <c:noMultiLvlLbl val="0"/>
      </c:catAx>
      <c:valAx>
        <c:axId val="715065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da-DK"/>
          </a:p>
        </c:txPr>
        <c:crossAx val="715066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venir Next LT Pro" panose="020B0504020202020204" pitchFamily="34" charset="0"/>
        </a:defRPr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11</xdr:row>
      <xdr:rowOff>33337</xdr:rowOff>
    </xdr:from>
    <xdr:to>
      <xdr:col>8</xdr:col>
      <xdr:colOff>257174</xdr:colOff>
      <xdr:row>29</xdr:row>
      <xdr:rowOff>9525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45C3FD5A-DDB4-C7D7-16FD-A5DFE94C6C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400050</xdr:colOff>
      <xdr:row>11</xdr:row>
      <xdr:rowOff>28575</xdr:rowOff>
    </xdr:from>
    <xdr:to>
      <xdr:col>17</xdr:col>
      <xdr:colOff>161925</xdr:colOff>
      <xdr:row>29</xdr:row>
      <xdr:rowOff>104775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78890630-1B76-3DC6-7E7D-C2AF25923A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89885</xdr:rowOff>
    </xdr:from>
    <xdr:to>
      <xdr:col>9</xdr:col>
      <xdr:colOff>404870</xdr:colOff>
      <xdr:row>20</xdr:row>
      <xdr:rowOff>0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D6D6424C-AE3C-39EC-28F1-009419979D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89885"/>
          <a:ext cx="5681720" cy="372011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20</xdr:row>
      <xdr:rowOff>84236</xdr:rowOff>
    </xdr:from>
    <xdr:to>
      <xdr:col>9</xdr:col>
      <xdr:colOff>428625</xdr:colOff>
      <xdr:row>39</xdr:row>
      <xdr:rowOff>48560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9FA0DA4F-37DE-9E49-AC64-142574E94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0" y="3894236"/>
          <a:ext cx="5762625" cy="3583824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39</xdr:row>
      <xdr:rowOff>171450</xdr:rowOff>
    </xdr:from>
    <xdr:to>
      <xdr:col>9</xdr:col>
      <xdr:colOff>483441</xdr:colOff>
      <xdr:row>60</xdr:row>
      <xdr:rowOff>77179</xdr:rowOff>
    </xdr:to>
    <xdr:pic>
      <xdr:nvPicPr>
        <xdr:cNvPr id="4" name="Billede 3">
          <a:extLst>
            <a:ext uri="{FF2B5EF4-FFF2-40B4-BE49-F238E27FC236}">
              <a16:creationId xmlns:a16="http://schemas.microsoft.com/office/drawing/2014/main" id="{085BD688-1BA9-7F40-3AC5-5042BF423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1450" y="7600950"/>
          <a:ext cx="5798391" cy="3906229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60</xdr:row>
      <xdr:rowOff>159287</xdr:rowOff>
    </xdr:from>
    <xdr:to>
      <xdr:col>9</xdr:col>
      <xdr:colOff>466725</xdr:colOff>
      <xdr:row>77</xdr:row>
      <xdr:rowOff>77012</xdr:rowOff>
    </xdr:to>
    <xdr:pic>
      <xdr:nvPicPr>
        <xdr:cNvPr id="5" name="Billede 4">
          <a:extLst>
            <a:ext uri="{FF2B5EF4-FFF2-40B4-BE49-F238E27FC236}">
              <a16:creationId xmlns:a16="http://schemas.microsoft.com/office/drawing/2014/main" id="{CB4149A7-F171-8454-78E8-8FC021080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8600" y="11589287"/>
          <a:ext cx="5724525" cy="3156225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77</xdr:row>
      <xdr:rowOff>180975</xdr:rowOff>
    </xdr:from>
    <xdr:to>
      <xdr:col>9</xdr:col>
      <xdr:colOff>506364</xdr:colOff>
      <xdr:row>97</xdr:row>
      <xdr:rowOff>172401</xdr:rowOff>
    </xdr:to>
    <xdr:pic>
      <xdr:nvPicPr>
        <xdr:cNvPr id="6" name="Billede 5">
          <a:extLst>
            <a:ext uri="{FF2B5EF4-FFF2-40B4-BE49-F238E27FC236}">
              <a16:creationId xmlns:a16="http://schemas.microsoft.com/office/drawing/2014/main" id="{BE4CAFAA-A5E5-8548-CD84-A2DB88DA2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6700" y="14849475"/>
          <a:ext cx="5726064" cy="3801426"/>
        </a:xfrm>
        <a:prstGeom prst="rect">
          <a:avLst/>
        </a:prstGeom>
      </xdr:spPr>
    </xdr:pic>
    <xdr:clientData/>
  </xdr:twoCellAnchor>
  <xdr:twoCellAnchor editAs="oneCell">
    <xdr:from>
      <xdr:col>0</xdr:col>
      <xdr:colOff>270770</xdr:colOff>
      <xdr:row>98</xdr:row>
      <xdr:rowOff>51604</xdr:rowOff>
    </xdr:from>
    <xdr:to>
      <xdr:col>9</xdr:col>
      <xdr:colOff>466726</xdr:colOff>
      <xdr:row>115</xdr:row>
      <xdr:rowOff>48464</xdr:rowOff>
    </xdr:to>
    <xdr:pic>
      <xdr:nvPicPr>
        <xdr:cNvPr id="7" name="Billede 6">
          <a:extLst>
            <a:ext uri="{FF2B5EF4-FFF2-40B4-BE49-F238E27FC236}">
              <a16:creationId xmlns:a16="http://schemas.microsoft.com/office/drawing/2014/main" id="{B5AF3BF8-430F-B9D4-68C4-EE5F3F2F2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70770" y="18720604"/>
          <a:ext cx="5682356" cy="323536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fficeForms.Table" displayName="OfficeForms.Table" ref="A1:O10" totalsRowShown="0">
  <autoFilter ref="A1:O10" xr:uid="{00000000-0009-0000-0100-000001000000}"/>
  <tableColumns count="15">
    <tableColumn id="1" xr3:uid="{00000000-0010-0000-0000-000001000000}" name="Id" dataDxfId="44">
      <extLst>
        <ext xmlns:xlmsforms="http://schemas.microsoft.com/office/spreadsheetml/2023/msForms" uri="{FCC71383-01E1-4257-9335-427F07BE8D7F}">
          <xlmsforms:question id="id"/>
        </ext>
      </extLst>
    </tableColumn>
    <tableColumn id="2" xr3:uid="{00000000-0010-0000-0000-000002000000}" name="Starttidspunkt" dataDxfId="43">
      <extLst>
        <ext xmlns:xlmsforms="http://schemas.microsoft.com/office/spreadsheetml/2023/msForms" uri="{FCC71383-01E1-4257-9335-427F07BE8D7F}">
          <xlmsforms:question id="startDate"/>
        </ext>
      </extLst>
    </tableColumn>
    <tableColumn id="3" xr3:uid="{00000000-0010-0000-0000-000003000000}" name="Færdiggørelsestidspunkt" dataDxfId="42">
      <extLst>
        <ext xmlns:xlmsforms="http://schemas.microsoft.com/office/spreadsheetml/2023/msForms" uri="{FCC71383-01E1-4257-9335-427F07BE8D7F}">
          <xlmsforms:question id="submitDate"/>
        </ext>
      </extLst>
    </tableColumn>
    <tableColumn id="4" xr3:uid="{00000000-0010-0000-0000-000004000000}" name="Mail" dataDxfId="41">
      <extLst>
        <ext xmlns:xlmsforms="http://schemas.microsoft.com/office/spreadsheetml/2023/msForms" uri="{FCC71383-01E1-4257-9335-427F07BE8D7F}">
          <xlmsforms:question id="responder"/>
        </ext>
      </extLst>
    </tableColumn>
    <tableColumn id="5" xr3:uid="{00000000-0010-0000-0000-000005000000}" name="Navn" dataDxfId="40">
      <extLst>
        <ext xmlns:xlmsforms="http://schemas.microsoft.com/office/spreadsheetml/2023/msForms" uri="{FCC71383-01E1-4257-9335-427F07BE8D7F}">
          <xlmsforms:question id="responderName"/>
        </ext>
      </extLst>
    </tableColumn>
    <tableColumn id="6" xr3:uid="{00000000-0010-0000-0000-000006000000}" name="Portabilitet" dataDxfId="39">
      <extLst>
        <ext xmlns:xlmsforms="http://schemas.microsoft.com/office/spreadsheetml/2023/msForms" uri="{FCC71383-01E1-4257-9335-427F07BE8D7F}">
          <xlmsforms:question id="r04030f1da02b410da5e4325d2a5fd134"/>
        </ext>
      </extLst>
    </tableColumn>
    <tableColumn id="7" xr3:uid="{00000000-0010-0000-0000-000007000000}" name="Andre kommentarer/observationer ift. håndtering? " dataDxfId="38">
      <extLst>
        <ext xmlns:xlmsforms="http://schemas.microsoft.com/office/spreadsheetml/2023/msForms" uri="{FCC71383-01E1-4257-9335-427F07BE8D7F}">
          <xlmsforms:question id="r631666d7d8ed4568862136536bc56b2c"/>
        </ext>
      </extLst>
    </tableColumn>
    <tableColumn id="8" xr3:uid="{00000000-0010-0000-0000-000008000000}" name="Tråd" dataDxfId="37">
      <extLst>
        <ext xmlns:xlmsforms="http://schemas.microsoft.com/office/spreadsheetml/2023/msForms" uri="{FCC71383-01E1-4257-9335-427F07BE8D7F}">
          <xlmsforms:question id="r6e367601dd5d47cc9a8d61ebf9c87325"/>
        </ext>
      </extLst>
    </tableColumn>
    <tableColumn id="9" xr3:uid="{00000000-0010-0000-0000-000009000000}" name="Stabilitet " dataDxfId="36">
      <extLst>
        <ext xmlns:xlmsforms="http://schemas.microsoft.com/office/spreadsheetml/2023/msForms" uri="{FCC71383-01E1-4257-9335-427F07BE8D7F}">
          <xlmsforms:question id="rc11d7ce6977d4fc982b46aa88fd103f1"/>
        </ext>
      </extLst>
    </tableColumn>
    <tableColumn id="10" xr3:uid="{00000000-0010-0000-0000-00000A000000}" name="Pedaler " dataDxfId="35">
      <extLst>
        <ext xmlns:xlmsforms="http://schemas.microsoft.com/office/spreadsheetml/2023/msForms" uri="{FCC71383-01E1-4257-9335-427F07BE8D7F}">
          <xlmsforms:question id="rd88e60ca22be410487436b6bc64513c0"/>
        </ext>
      </extLst>
    </tableColumn>
    <tableColumn id="11" xr3:uid="{00000000-0010-0000-0000-00000B000000}" name="Andre kommentarer til funktionaliteten?" dataDxfId="34">
      <extLst>
        <ext xmlns:xlmsforms="http://schemas.microsoft.com/office/spreadsheetml/2023/msForms" uri="{FCC71383-01E1-4257-9335-427F07BE8D7F}">
          <xlmsforms:question id="r1aa2a4e2522d47cea281bcb296c788a3"/>
        </ext>
      </extLst>
    </tableColumn>
    <tableColumn id="12" xr3:uid="{00000000-0010-0000-0000-00000C000000}" name="Justering af modstand" dataDxfId="33">
      <extLst>
        <ext xmlns:xlmsforms="http://schemas.microsoft.com/office/spreadsheetml/2023/msForms" uri="{FCC71383-01E1-4257-9335-427F07BE8D7F}">
          <xlmsforms:question id="r9d6a08174d894806b26acf625e603ab8"/>
        </ext>
      </extLst>
    </tableColumn>
    <tableColumn id="13" xr3:uid="{00000000-0010-0000-0000-00000D000000}" name="Aflæsningsmuligheder" dataDxfId="32">
      <extLst>
        <ext xmlns:xlmsforms="http://schemas.microsoft.com/office/spreadsheetml/2023/msForms" uri="{FCC71383-01E1-4257-9335-427F07BE8D7F}">
          <xlmsforms:question id="rbbf2ffef17474f58bf73ffd62dcbc04a"/>
        </ext>
      </extLst>
    </tableColumn>
    <tableColumn id="14" xr3:uid="{00000000-0010-0000-0000-00000E000000}" name="Yderligere kommentarer til brugervenligheden?" dataDxfId="31">
      <extLst>
        <ext xmlns:xlmsforms="http://schemas.microsoft.com/office/spreadsheetml/2023/msForms" uri="{FCC71383-01E1-4257-9335-427F07BE8D7F}">
          <xlmsforms:question id="r6ef5d3650aa04257bc1cdc7f9165563f"/>
        </ext>
      </extLst>
    </tableColumn>
    <tableColumn id="15" xr3:uid="{00000000-0010-0000-0000-00000F000000}" name="Yderligere kommentarer til den overordnede oplevelse af pedaltræneren?" dataDxfId="30">
      <extLst>
        <ext xmlns:xlmsforms="http://schemas.microsoft.com/office/spreadsheetml/2023/msForms" uri="{FCC71383-01E1-4257-9335-427F07BE8D7F}">
          <xlmsforms:question id="ra2c3fcfe7656410abc9a9be942176c5a"/>
        </ext>
      </extLst>
    </tableColumn>
  </tableColumns>
  <tableStyleInfo name="TableStyleMedium2" showFirstColumn="0" showLastColumn="0" showRowStripes="1" showColumnStripes="0"/>
  <extLst>
    <ext xmlns:xlmsforms="http://schemas.microsoft.com/office/spreadsheetml/2023/msForms" uri="{839C7E11-91E4-4DBD-9C5D-0DEA604FA9AC}">
      <xlmsforms:msForm id="DQSIkWdsW0yxEjajBLZtrQAAAAAAAAAAAAYAAI4e4ydUQTZJUFVBWjJGTTBUMUtJNDA0Uk1JOVhIOC4u" isFormConnected="1" maxResponseId="9" latestEventMarker="11">
        <xlmsforms:syncedQuestionId>id</xlmsforms:syncedQuestionId>
        <xlmsforms:syncedQuestionId>startDate</xlmsforms:syncedQuestionId>
        <xlmsforms:syncedQuestionId>submitDate</xlmsforms:syncedQuestionId>
        <xlmsforms:syncedQuestionId>responder</xlmsforms:syncedQuestionId>
        <xlmsforms:syncedQuestionId>responderName</xlmsforms:syncedQuestionId>
        <xlmsforms:syncedQuestionId>r04030f1da02b410da5e4325d2a5fd134</xlmsforms:syncedQuestionId>
        <xlmsforms:syncedQuestionId>r631666d7d8ed4568862136536bc56b2c</xlmsforms:syncedQuestionId>
        <xlmsforms:syncedQuestionId>r6e367601dd5d47cc9a8d61ebf9c87325</xlmsforms:syncedQuestionId>
        <xlmsforms:syncedQuestionId>rc11d7ce6977d4fc982b46aa88fd103f1</xlmsforms:syncedQuestionId>
        <xlmsforms:syncedQuestionId>rd88e60ca22be410487436b6bc64513c0</xlmsforms:syncedQuestionId>
        <xlmsforms:syncedQuestionId>r1aa2a4e2522d47cea281bcb296c788a3</xlmsforms:syncedQuestionId>
        <xlmsforms:syncedQuestionId>r9d6a08174d894806b26acf625e603ab8</xlmsforms:syncedQuestionId>
        <xlmsforms:syncedQuestionId>rbbf2ffef17474f58bf73ffd62dcbc04a</xlmsforms:syncedQuestionId>
        <xlmsforms:syncedQuestionId>r6ef5d3650aa04257bc1cdc7f9165563f</xlmsforms:syncedQuestionId>
        <xlmsforms:syncedQuestionId>ra2c3fcfe7656410abc9a9be942176c5a</xlmsforms:syncedQuestionId>
      </xlmsforms:msForm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C10ECDD-19CE-4687-A9D3-8926A5C1E530}" name="OfficeForms.Table3" displayName="OfficeForms.Table3" ref="A1:O10" totalsRowShown="0">
  <autoFilter ref="A1:O10" xr:uid="{00000000-0009-0000-0100-000001000000}"/>
  <tableColumns count="15">
    <tableColumn id="1" xr3:uid="{00000000-0010-0000-0000-000001000000}" name="Id" dataDxfId="29"/>
    <tableColumn id="2" xr3:uid="{00000000-0010-0000-0000-000002000000}" name="Starttidspunkt" dataDxfId="28"/>
    <tableColumn id="3" xr3:uid="{00000000-0010-0000-0000-000003000000}" name="Færdiggørelsestidspunkt" dataDxfId="27"/>
    <tableColumn id="4" xr3:uid="{00000000-0010-0000-0000-000004000000}" name="Mail" dataDxfId="26"/>
    <tableColumn id="5" xr3:uid="{00000000-0010-0000-0000-000005000000}" name="Navn" dataDxfId="25"/>
    <tableColumn id="7" xr3:uid="{00000000-0010-0000-0000-000007000000}" name="Portabilitet" dataDxfId="24"/>
    <tableColumn id="9" xr3:uid="{00000000-0010-0000-0000-000009000000}" name="Andre kommentarer/observationer ift. håndtering? " dataDxfId="23"/>
    <tableColumn id="10" xr3:uid="{00000000-0010-0000-0000-00000A000000}" name="Tråd" dataDxfId="22"/>
    <tableColumn id="12" xr3:uid="{00000000-0010-0000-0000-00000C000000}" name="Stabilitet " dataDxfId="21"/>
    <tableColumn id="13" xr3:uid="{00000000-0010-0000-0000-00000D000000}" name="Pedaler " dataDxfId="20"/>
    <tableColumn id="14" xr3:uid="{00000000-0010-0000-0000-00000E000000}" name="Andre kommentarer til funktionaliteten?" dataDxfId="19"/>
    <tableColumn id="15" xr3:uid="{00000000-0010-0000-0000-00000F000000}" name="Justering af modstand" dataDxfId="18"/>
    <tableColumn id="16" xr3:uid="{00000000-0010-0000-0000-000010000000}" name="Aflæsningsmuligheder" dataDxfId="17"/>
    <tableColumn id="18" xr3:uid="{00000000-0010-0000-0000-000012000000}" name="Yderligere kommentarer til brugervenligheden?" dataDxfId="16"/>
    <tableColumn id="19" xr3:uid="{BA27CB38-5293-4E8C-B124-93231CDF96AD}" name="Yderligere kommentarer til den overordnede oplevelse af pedaltræneren?" dataDxfId="1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DD08F42-8AB3-4804-994F-E1DCC1815C20}" name="OfficeForms.Table4" displayName="OfficeForms.Table4" ref="A1:O10" totalsRowShown="0">
  <autoFilter ref="A1:O10" xr:uid="{00000000-0009-0000-0100-000001000000}"/>
  <tableColumns count="15">
    <tableColumn id="1" xr3:uid="{00000000-0010-0000-0000-000001000000}" name="Id" dataDxfId="14"/>
    <tableColumn id="2" xr3:uid="{00000000-0010-0000-0000-000002000000}" name="Starttidspunkt" dataDxfId="13"/>
    <tableColumn id="3" xr3:uid="{00000000-0010-0000-0000-000003000000}" name="Færdiggørelsestidspunkt" dataDxfId="12"/>
    <tableColumn id="4" xr3:uid="{00000000-0010-0000-0000-000004000000}" name="Mail" dataDxfId="11"/>
    <tableColumn id="5" xr3:uid="{00000000-0010-0000-0000-000005000000}" name="Navn" dataDxfId="10"/>
    <tableColumn id="6" xr3:uid="{00000000-0010-0000-0000-000006000000}" name="Portabilitet" dataDxfId="9"/>
    <tableColumn id="7" xr3:uid="{00000000-0010-0000-0000-000007000000}" name="Andre kommentarer/observationer ift. håndtering? " dataDxfId="8"/>
    <tableColumn id="8" xr3:uid="{00000000-0010-0000-0000-000008000000}" name="Tråd" dataDxfId="7"/>
    <tableColumn id="9" xr3:uid="{00000000-0010-0000-0000-000009000000}" name="Stabilitet " dataDxfId="6"/>
    <tableColumn id="10" xr3:uid="{00000000-0010-0000-0000-00000A000000}" name="Pedaler " dataDxfId="5"/>
    <tableColumn id="11" xr3:uid="{00000000-0010-0000-0000-00000B000000}" name="Andre kommentarer til funktionaliteten?" dataDxfId="4"/>
    <tableColumn id="12" xr3:uid="{00000000-0010-0000-0000-00000C000000}" name="Justering af modstand" dataDxfId="3"/>
    <tableColumn id="13" xr3:uid="{00000000-0010-0000-0000-00000D000000}" name="Aflæsningsmuligheder" dataDxfId="2"/>
    <tableColumn id="14" xr3:uid="{00000000-0010-0000-0000-00000E000000}" name="Yderligere kommentarer til brugervenligheden?" dataDxfId="1"/>
    <tableColumn id="15" xr3:uid="{00000000-0010-0000-0000-00000F000000}" name="Yderligere kommentarer til den overordnede oplevelse af pedaltræneren?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5"/>
  <sheetViews>
    <sheetView topLeftCell="I1" zoomScale="85" zoomScaleNormal="85" workbookViewId="0">
      <selection activeCell="O5" sqref="O5"/>
    </sheetView>
  </sheetViews>
  <sheetFormatPr defaultRowHeight="15" x14ac:dyDescent="0.25"/>
  <cols>
    <col min="1" max="6" width="20" bestFit="1" customWidth="1"/>
    <col min="7" max="7" width="54.28515625" customWidth="1"/>
    <col min="8" max="15" width="20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B2" s="1"/>
      <c r="C2" s="1"/>
    </row>
    <row r="3" spans="1:15" x14ac:dyDescent="0.25">
      <c r="A3">
        <v>1</v>
      </c>
      <c r="B3" s="1">
        <v>45327.560081018499</v>
      </c>
      <c r="C3" s="1">
        <v>45327.561712962997</v>
      </c>
      <c r="D3" s="10" t="s">
        <v>15</v>
      </c>
      <c r="E3" s="10"/>
      <c r="F3">
        <v>3</v>
      </c>
      <c r="G3" s="10" t="s">
        <v>16</v>
      </c>
      <c r="H3">
        <v>3</v>
      </c>
      <c r="I3">
        <v>1</v>
      </c>
      <c r="J3">
        <v>1</v>
      </c>
      <c r="K3" s="10" t="s">
        <v>17</v>
      </c>
      <c r="L3">
        <v>4</v>
      </c>
      <c r="M3">
        <v>3</v>
      </c>
      <c r="N3" s="10" t="s">
        <v>18</v>
      </c>
      <c r="O3" s="10"/>
    </row>
    <row r="4" spans="1:15" x14ac:dyDescent="0.25">
      <c r="A4">
        <v>2</v>
      </c>
      <c r="B4" s="1">
        <v>45327.562129629601</v>
      </c>
      <c r="C4" s="1">
        <v>45327.564108796301</v>
      </c>
      <c r="D4" s="10" t="s">
        <v>15</v>
      </c>
      <c r="E4" s="10"/>
      <c r="F4">
        <v>3</v>
      </c>
      <c r="G4" s="10" t="s">
        <v>19</v>
      </c>
      <c r="H4">
        <v>4</v>
      </c>
      <c r="I4">
        <v>2</v>
      </c>
      <c r="J4">
        <v>4</v>
      </c>
      <c r="K4" s="10" t="s">
        <v>20</v>
      </c>
      <c r="L4">
        <v>5</v>
      </c>
      <c r="M4">
        <v>4</v>
      </c>
      <c r="N4" s="10" t="s">
        <v>21</v>
      </c>
      <c r="O4" s="10"/>
    </row>
    <row r="5" spans="1:15" x14ac:dyDescent="0.25">
      <c r="A5">
        <v>3</v>
      </c>
      <c r="B5" s="1">
        <v>45327.567141203697</v>
      </c>
      <c r="C5" s="1">
        <v>45327.568668981497</v>
      </c>
      <c r="D5" s="10" t="s">
        <v>15</v>
      </c>
      <c r="E5" s="10"/>
      <c r="F5">
        <v>3</v>
      </c>
      <c r="G5" s="10" t="s">
        <v>22</v>
      </c>
      <c r="H5">
        <v>4</v>
      </c>
      <c r="I5">
        <v>1</v>
      </c>
      <c r="J5">
        <v>1</v>
      </c>
      <c r="K5" s="10"/>
      <c r="L5">
        <v>4</v>
      </c>
      <c r="M5">
        <v>3</v>
      </c>
      <c r="N5" s="10"/>
      <c r="O5" s="10"/>
    </row>
    <row r="6" spans="1:15" x14ac:dyDescent="0.25">
      <c r="A6">
        <v>4</v>
      </c>
      <c r="B6" s="1">
        <v>45327.572106481501</v>
      </c>
      <c r="C6" s="1">
        <v>45327.574652777803</v>
      </c>
      <c r="D6" s="10" t="s">
        <v>15</v>
      </c>
      <c r="E6" s="10"/>
      <c r="F6">
        <v>3</v>
      </c>
      <c r="G6" s="10" t="s">
        <v>23</v>
      </c>
      <c r="H6">
        <v>4</v>
      </c>
      <c r="I6">
        <v>2</v>
      </c>
      <c r="J6">
        <v>5</v>
      </c>
      <c r="K6" s="10"/>
      <c r="L6">
        <v>5</v>
      </c>
      <c r="M6">
        <v>4</v>
      </c>
      <c r="N6" s="10" t="s">
        <v>24</v>
      </c>
      <c r="O6" s="10" t="s">
        <v>25</v>
      </c>
    </row>
    <row r="7" spans="1:15" x14ac:dyDescent="0.25">
      <c r="A7">
        <v>5</v>
      </c>
      <c r="B7" s="1">
        <v>45327.576585648101</v>
      </c>
      <c r="C7" s="1">
        <v>45327.579351851797</v>
      </c>
      <c r="D7" s="10" t="s">
        <v>15</v>
      </c>
      <c r="E7" s="10"/>
      <c r="F7">
        <v>3</v>
      </c>
      <c r="G7" s="10" t="s">
        <v>26</v>
      </c>
      <c r="H7">
        <v>3</v>
      </c>
      <c r="I7">
        <v>3</v>
      </c>
      <c r="J7">
        <v>4</v>
      </c>
      <c r="K7" s="10" t="s">
        <v>27</v>
      </c>
      <c r="L7">
        <v>3</v>
      </c>
      <c r="M7">
        <v>4</v>
      </c>
      <c r="N7" s="10"/>
      <c r="O7" s="10"/>
    </row>
    <row r="8" spans="1:15" x14ac:dyDescent="0.25">
      <c r="A8">
        <v>6</v>
      </c>
      <c r="B8" s="1">
        <v>45328.358020833301</v>
      </c>
      <c r="C8" s="1">
        <v>45328.3598726852</v>
      </c>
      <c r="D8" s="10" t="s">
        <v>15</v>
      </c>
      <c r="E8" s="10"/>
      <c r="F8">
        <v>2</v>
      </c>
      <c r="G8" s="10" t="s">
        <v>28</v>
      </c>
      <c r="H8">
        <v>4</v>
      </c>
      <c r="I8">
        <v>2</v>
      </c>
      <c r="J8">
        <v>5</v>
      </c>
      <c r="K8" s="10"/>
      <c r="L8">
        <v>5</v>
      </c>
      <c r="M8">
        <v>4</v>
      </c>
      <c r="N8" s="10"/>
      <c r="O8" s="10"/>
    </row>
    <row r="9" spans="1:15" ht="150" x14ac:dyDescent="0.25">
      <c r="A9">
        <v>7</v>
      </c>
      <c r="B9" s="1">
        <v>45328.360081018502</v>
      </c>
      <c r="C9" s="1">
        <v>45328.361944444398</v>
      </c>
      <c r="D9" s="10" t="s">
        <v>15</v>
      </c>
      <c r="E9" s="10"/>
      <c r="F9">
        <v>3</v>
      </c>
      <c r="G9" s="10" t="s">
        <v>29</v>
      </c>
      <c r="H9">
        <v>4</v>
      </c>
      <c r="I9">
        <v>3</v>
      </c>
      <c r="J9">
        <v>5</v>
      </c>
      <c r="K9" s="11" t="s">
        <v>30</v>
      </c>
      <c r="L9">
        <v>5</v>
      </c>
      <c r="M9">
        <v>3</v>
      </c>
      <c r="N9" s="11" t="s">
        <v>31</v>
      </c>
      <c r="O9" s="10"/>
    </row>
    <row r="10" spans="1:15" ht="105" x14ac:dyDescent="0.25">
      <c r="A10">
        <v>8</v>
      </c>
      <c r="B10" s="1">
        <v>45328.362881944398</v>
      </c>
      <c r="C10" s="1">
        <v>45328.367407407401</v>
      </c>
      <c r="D10" s="10" t="s">
        <v>15</v>
      </c>
      <c r="E10" s="10"/>
      <c r="F10">
        <v>2</v>
      </c>
      <c r="G10" s="10" t="s">
        <v>32</v>
      </c>
      <c r="H10">
        <v>4</v>
      </c>
      <c r="I10">
        <v>3</v>
      </c>
      <c r="J10">
        <v>5</v>
      </c>
      <c r="K10" s="11" t="s">
        <v>33</v>
      </c>
      <c r="L10">
        <v>2</v>
      </c>
      <c r="M10">
        <v>4</v>
      </c>
      <c r="N10" s="10" t="s">
        <v>34</v>
      </c>
      <c r="O10" s="10" t="s">
        <v>35</v>
      </c>
    </row>
    <row r="43" spans="4:13" x14ac:dyDescent="0.25">
      <c r="E43" s="2" t="s">
        <v>36</v>
      </c>
      <c r="F43" s="3" t="str">
        <f>OfficeForms.Table[[#Headers],[Portabilitet]]</f>
        <v>Portabilitet</v>
      </c>
      <c r="G43" s="4" t="s">
        <v>37</v>
      </c>
      <c r="H43" s="3" t="str">
        <f>OfficeForms.Table[[#Headers],[Tråd]]</f>
        <v>Tråd</v>
      </c>
      <c r="I43" s="3" t="str">
        <f>OfficeForms.Table[[#Headers],[Stabilitet ]]</f>
        <v>Stabilitet </v>
      </c>
      <c r="J43" s="3" t="str">
        <f>OfficeForms.Table[[#Headers],[Pedaler ]]</f>
        <v>Pedaler </v>
      </c>
      <c r="K43" s="4" t="s">
        <v>38</v>
      </c>
      <c r="L43" s="3" t="str">
        <f>OfficeForms.Table[[#Headers],[Justering af modstand]]</f>
        <v>Justering af modstand</v>
      </c>
      <c r="M43" s="5" t="str">
        <f>OfficeForms.Table[[#Headers],[Aflæsningsmuligheder]]</f>
        <v>Aflæsningsmuligheder</v>
      </c>
    </row>
    <row r="44" spans="4:13" x14ac:dyDescent="0.25">
      <c r="E44" s="6">
        <f>AVERAGE(F44:F44)</f>
        <v>2.75</v>
      </c>
      <c r="F44" s="7">
        <f>AVERAGE(OfficeForms.Table[Portabilitet])</f>
        <v>2.75</v>
      </c>
      <c r="G44" s="8">
        <f>AVERAGE(H44:J44)</f>
        <v>3.2083333333333335</v>
      </c>
      <c r="H44" s="7">
        <f>AVERAGE(H2:H27)</f>
        <v>3.75</v>
      </c>
      <c r="I44" s="7">
        <f>AVERAGE(OfficeForms.Table[Stabilitet ])</f>
        <v>2.125</v>
      </c>
      <c r="J44" s="7">
        <f>AVERAGE(OfficeForms.Table[Pedaler ])</f>
        <v>3.75</v>
      </c>
      <c r="K44" s="8">
        <f>AVERAGE(L44:M44)</f>
        <v>3.875</v>
      </c>
      <c r="L44" s="7">
        <f>AVERAGE(OfficeForms.Table[Justering af modstand])</f>
        <v>4.125</v>
      </c>
      <c r="M44" s="9">
        <f>AVERAGE(OfficeForms.Table[Aflæsningsmuligheder])</f>
        <v>3.625</v>
      </c>
    </row>
    <row r="45" spans="4:13" x14ac:dyDescent="0.25">
      <c r="D45" t="s">
        <v>85</v>
      </c>
      <c r="F45" s="22">
        <f>_xlfn.STDEV.S(F3:F10)</f>
        <v>0.46291004988627571</v>
      </c>
      <c r="G45" s="22"/>
      <c r="H45" s="22">
        <f t="shared" ref="H45:M45" si="0">_xlfn.STDEV.S(H3:H10)</f>
        <v>0.46291004988627571</v>
      </c>
      <c r="I45" s="22">
        <f t="shared" si="0"/>
        <v>0.83452296039628016</v>
      </c>
      <c r="J45" s="22">
        <f t="shared" si="0"/>
        <v>1.7525491637693282</v>
      </c>
      <c r="K45" s="22"/>
      <c r="L45" s="22">
        <f t="shared" si="0"/>
        <v>1.1259916264596033</v>
      </c>
      <c r="M45" s="22">
        <f t="shared" si="0"/>
        <v>0.51754916950676566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46711-7F49-4C03-B9E6-DE99E6AB2566}">
  <dimension ref="A1:AB33"/>
  <sheetViews>
    <sheetView zoomScale="85" zoomScaleNormal="85" workbookViewId="0">
      <selection activeCell="O6" sqref="O6"/>
    </sheetView>
  </sheetViews>
  <sheetFormatPr defaultRowHeight="15" x14ac:dyDescent="0.25"/>
  <cols>
    <col min="1" max="10" width="20" bestFit="1" customWidth="1"/>
    <col min="11" max="11" width="30.7109375" customWidth="1"/>
    <col min="12" max="17" width="20" bestFit="1" customWidth="1"/>
    <col min="18" max="19" width="19" customWidth="1"/>
    <col min="20" max="20" width="11.140625" bestFit="1" customWidth="1"/>
    <col min="21" max="21" width="11.42578125" bestFit="1" customWidth="1"/>
    <col min="22" max="22" width="18" bestFit="1" customWidth="1"/>
    <col min="23" max="23" width="13.85546875" bestFit="1" customWidth="1"/>
    <col min="24" max="27" width="11.42578125" bestFit="1" customWidth="1"/>
    <col min="28" max="28" width="16" bestFit="1" customWidth="1"/>
    <col min="29" max="29" width="20.7109375" bestFit="1" customWidth="1"/>
    <col min="30" max="30" width="20.85546875" bestFit="1" customWidth="1"/>
    <col min="31" max="31" width="14" bestFit="1" customWidth="1"/>
  </cols>
  <sheetData>
    <row r="1" spans="1:2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Q1" s="14"/>
      <c r="T1" s="14"/>
      <c r="Y1" s="14"/>
    </row>
    <row r="2" spans="1:28" x14ac:dyDescent="0.25">
      <c r="B2" s="1"/>
      <c r="C2" s="1"/>
      <c r="D2" s="10"/>
      <c r="E2" s="10"/>
      <c r="G2" s="10"/>
      <c r="K2" s="10"/>
      <c r="N2" s="10"/>
      <c r="Q2" s="12"/>
      <c r="R2" s="13"/>
      <c r="S2" s="13"/>
      <c r="T2" s="12"/>
      <c r="U2" s="13"/>
      <c r="V2" s="13"/>
      <c r="W2" s="13"/>
      <c r="X2" s="13"/>
      <c r="Y2" s="12"/>
      <c r="Z2" s="13"/>
      <c r="AA2" s="13"/>
      <c r="AB2" s="13"/>
    </row>
    <row r="3" spans="1:28" x14ac:dyDescent="0.25">
      <c r="A3">
        <v>1</v>
      </c>
      <c r="B3" s="1">
        <v>45327.559861111098</v>
      </c>
      <c r="C3" s="1">
        <v>45327.564305555599</v>
      </c>
      <c r="D3" s="10" t="s">
        <v>15</v>
      </c>
      <c r="E3" s="10"/>
      <c r="F3">
        <v>5</v>
      </c>
      <c r="G3" s="10"/>
      <c r="H3">
        <v>5</v>
      </c>
      <c r="I3">
        <v>4</v>
      </c>
      <c r="J3">
        <v>4</v>
      </c>
      <c r="K3" s="10" t="s">
        <v>59</v>
      </c>
      <c r="L3">
        <v>4</v>
      </c>
      <c r="M3">
        <v>4</v>
      </c>
      <c r="N3" s="10" t="s">
        <v>58</v>
      </c>
      <c r="O3" t="s">
        <v>57</v>
      </c>
    </row>
    <row r="4" spans="1:28" x14ac:dyDescent="0.25">
      <c r="A4">
        <v>2</v>
      </c>
      <c r="B4" s="1">
        <v>45327.565740740698</v>
      </c>
      <c r="C4" s="1">
        <v>45327.566585648201</v>
      </c>
      <c r="D4" s="10" t="s">
        <v>15</v>
      </c>
      <c r="E4" s="10"/>
      <c r="F4">
        <v>4</v>
      </c>
      <c r="G4" s="10" t="s">
        <v>56</v>
      </c>
      <c r="H4">
        <v>1</v>
      </c>
      <c r="I4">
        <v>3</v>
      </c>
      <c r="J4">
        <v>4</v>
      </c>
      <c r="K4" s="10" t="s">
        <v>55</v>
      </c>
      <c r="L4">
        <v>4</v>
      </c>
      <c r="M4">
        <v>4</v>
      </c>
      <c r="N4" s="10"/>
    </row>
    <row r="5" spans="1:28" x14ac:dyDescent="0.25">
      <c r="A5">
        <v>3</v>
      </c>
      <c r="B5" s="1">
        <v>45327.568460648203</v>
      </c>
      <c r="C5" s="1">
        <v>45327.570694444403</v>
      </c>
      <c r="D5" s="10" t="s">
        <v>15</v>
      </c>
      <c r="E5" s="10"/>
      <c r="F5">
        <v>4</v>
      </c>
      <c r="G5" s="10"/>
      <c r="H5">
        <v>1</v>
      </c>
      <c r="I5">
        <v>2</v>
      </c>
      <c r="J5">
        <v>1</v>
      </c>
      <c r="K5" s="10" t="s">
        <v>54</v>
      </c>
      <c r="L5">
        <v>3</v>
      </c>
      <c r="M5">
        <v>2</v>
      </c>
      <c r="N5" s="10" t="s">
        <v>53</v>
      </c>
      <c r="O5" t="s">
        <v>52</v>
      </c>
    </row>
    <row r="6" spans="1:28" x14ac:dyDescent="0.25">
      <c r="A6">
        <v>4</v>
      </c>
      <c r="B6" s="1">
        <v>45327.567060185203</v>
      </c>
      <c r="C6" s="1">
        <v>45327.5708101852</v>
      </c>
      <c r="D6" s="10" t="s">
        <v>15</v>
      </c>
      <c r="E6" s="10"/>
      <c r="F6">
        <v>3</v>
      </c>
      <c r="G6" s="10" t="s">
        <v>51</v>
      </c>
      <c r="H6">
        <v>3</v>
      </c>
      <c r="I6">
        <v>3</v>
      </c>
      <c r="J6">
        <v>4</v>
      </c>
      <c r="K6" s="10" t="s">
        <v>50</v>
      </c>
      <c r="L6">
        <v>5</v>
      </c>
      <c r="M6">
        <v>2</v>
      </c>
      <c r="N6" s="10" t="s">
        <v>49</v>
      </c>
      <c r="O6" t="s">
        <v>48</v>
      </c>
    </row>
    <row r="7" spans="1:28" ht="75" x14ac:dyDescent="0.25">
      <c r="A7">
        <v>5</v>
      </c>
      <c r="B7" s="1">
        <v>45327.571226851898</v>
      </c>
      <c r="C7" s="1">
        <v>45327.572870370401</v>
      </c>
      <c r="D7" s="10" t="s">
        <v>15</v>
      </c>
      <c r="E7" s="10"/>
      <c r="F7">
        <v>4</v>
      </c>
      <c r="G7" s="10"/>
      <c r="H7">
        <v>2</v>
      </c>
      <c r="I7">
        <v>4</v>
      </c>
      <c r="J7">
        <v>4</v>
      </c>
      <c r="K7" s="10"/>
      <c r="L7">
        <v>4</v>
      </c>
      <c r="M7">
        <v>2</v>
      </c>
      <c r="N7" s="11" t="s">
        <v>47</v>
      </c>
    </row>
    <row r="8" spans="1:28" ht="75" x14ac:dyDescent="0.25">
      <c r="A8">
        <v>6</v>
      </c>
      <c r="B8" s="1">
        <v>45328.358101851903</v>
      </c>
      <c r="C8" s="1">
        <v>45328.362442129597</v>
      </c>
      <c r="D8" s="10" t="s">
        <v>15</v>
      </c>
      <c r="E8" s="10"/>
      <c r="F8">
        <v>4</v>
      </c>
      <c r="G8" s="10" t="s">
        <v>46</v>
      </c>
      <c r="H8">
        <v>3</v>
      </c>
      <c r="I8">
        <v>3</v>
      </c>
      <c r="J8">
        <v>4</v>
      </c>
      <c r="K8" s="11" t="s">
        <v>45</v>
      </c>
      <c r="L8">
        <v>4</v>
      </c>
      <c r="M8">
        <v>5</v>
      </c>
      <c r="N8" s="11" t="s">
        <v>44</v>
      </c>
      <c r="O8" t="s">
        <v>43</v>
      </c>
    </row>
    <row r="9" spans="1:28" ht="105" x14ac:dyDescent="0.25">
      <c r="A9">
        <v>7</v>
      </c>
      <c r="B9" s="1">
        <v>45328.361122685201</v>
      </c>
      <c r="C9" s="1">
        <v>45328.364085648202</v>
      </c>
      <c r="D9" s="10" t="s">
        <v>15</v>
      </c>
      <c r="E9" s="10"/>
      <c r="F9">
        <v>5</v>
      </c>
      <c r="G9" s="10"/>
      <c r="H9">
        <v>5</v>
      </c>
      <c r="I9">
        <v>4</v>
      </c>
      <c r="J9">
        <v>4</v>
      </c>
      <c r="K9" s="10"/>
      <c r="L9">
        <v>5</v>
      </c>
      <c r="M9">
        <v>5</v>
      </c>
      <c r="N9" s="11" t="s">
        <v>42</v>
      </c>
    </row>
    <row r="10" spans="1:28" ht="75" x14ac:dyDescent="0.25">
      <c r="A10">
        <v>8</v>
      </c>
      <c r="B10" s="1">
        <v>45328.363518518498</v>
      </c>
      <c r="C10" s="1">
        <v>45328.367916666699</v>
      </c>
      <c r="D10" s="10" t="s">
        <v>15</v>
      </c>
      <c r="E10" s="10"/>
      <c r="F10">
        <v>4</v>
      </c>
      <c r="G10" s="10" t="s">
        <v>41</v>
      </c>
      <c r="H10">
        <v>4</v>
      </c>
      <c r="I10">
        <v>4</v>
      </c>
      <c r="J10">
        <v>5</v>
      </c>
      <c r="K10" s="10" t="s">
        <v>40</v>
      </c>
      <c r="L10">
        <v>4</v>
      </c>
      <c r="M10">
        <v>3</v>
      </c>
      <c r="N10" s="11" t="s">
        <v>39</v>
      </c>
    </row>
    <row r="15" spans="1:28" x14ac:dyDescent="0.25">
      <c r="G15" s="13"/>
      <c r="H15" s="13"/>
      <c r="I15" s="13"/>
      <c r="J15" s="13"/>
      <c r="K15" s="13"/>
      <c r="L15" s="13"/>
      <c r="M15" s="13"/>
      <c r="N15" s="13"/>
      <c r="O15" s="13"/>
    </row>
    <row r="18" spans="1:17" x14ac:dyDescent="0.25">
      <c r="P18" s="13"/>
      <c r="Q18" s="13"/>
    </row>
    <row r="31" spans="1:17" x14ac:dyDescent="0.25">
      <c r="A31" s="14"/>
      <c r="D31" s="14"/>
      <c r="E31" s="2" t="s">
        <v>36</v>
      </c>
      <c r="F31" s="3" t="str">
        <f>OfficeForms.Table3[[#Headers],[Portabilitet]]</f>
        <v>Portabilitet</v>
      </c>
      <c r="G31" s="4" t="s">
        <v>37</v>
      </c>
      <c r="H31" s="3" t="str">
        <f>OfficeForms.Table3[[#Headers],[Tråd]]</f>
        <v>Tråd</v>
      </c>
      <c r="I31" s="3" t="str">
        <f>OfficeForms.Table3[[#Headers],[Stabilitet ]]</f>
        <v>Stabilitet </v>
      </c>
      <c r="J31" s="3" t="str">
        <f>OfficeForms.Table3[[#Headers],[Pedaler ]]</f>
        <v>Pedaler </v>
      </c>
      <c r="K31" s="4" t="s">
        <v>38</v>
      </c>
      <c r="L31" s="3" t="str">
        <f>OfficeForms.Table3[[#Headers],[Justering af modstand]]</f>
        <v>Justering af modstand</v>
      </c>
      <c r="M31" s="5" t="str">
        <f>OfficeForms.Table3[[#Headers],[Aflæsningsmuligheder]]</f>
        <v>Aflæsningsmuligheder</v>
      </c>
    </row>
    <row r="32" spans="1:17" ht="15.75" thickBot="1" x14ac:dyDescent="0.3">
      <c r="A32" s="12"/>
      <c r="B32" s="13"/>
      <c r="C32" s="13"/>
      <c r="D32" s="12"/>
      <c r="E32" s="6">
        <f>AVERAGE(F32:F32)</f>
        <v>4.125</v>
      </c>
      <c r="F32" s="7">
        <f>AVERAGE(OfficeForms.Table3[Portabilitet])</f>
        <v>4.125</v>
      </c>
      <c r="G32" s="8">
        <f>AVERAGE(H32:J32)</f>
        <v>3.375</v>
      </c>
      <c r="H32" s="7">
        <f>AVERAGE(H2:H15)</f>
        <v>3</v>
      </c>
      <c r="I32" s="7">
        <f>AVERAGE(OfficeForms.Table3[Stabilitet ])</f>
        <v>3.375</v>
      </c>
      <c r="J32" s="7">
        <f>AVERAGE(OfficeForms.Table3[Pedaler ])</f>
        <v>3.75</v>
      </c>
      <c r="K32" s="8">
        <f>AVERAGE(L32:M32)</f>
        <v>3.75</v>
      </c>
      <c r="L32" s="7">
        <f>AVERAGE(OfficeForms.Table3[Justering af modstand])</f>
        <v>4.125</v>
      </c>
      <c r="M32" s="9">
        <f>AVERAGE(OfficeForms.Table3[Aflæsningsmuligheder])</f>
        <v>3.375</v>
      </c>
    </row>
    <row r="33" spans="4:13" x14ac:dyDescent="0.25">
      <c r="D33" t="s">
        <v>85</v>
      </c>
      <c r="F33" s="22">
        <f>_xlfn.STDEV.S(F3:F10)</f>
        <v>0.64086994446165568</v>
      </c>
      <c r="G33" s="22"/>
      <c r="H33" s="22">
        <f t="shared" ref="H33:M33" si="0">_xlfn.STDEV.S(H3:H10)</f>
        <v>1.6035674514745464</v>
      </c>
      <c r="I33" s="22">
        <f t="shared" si="0"/>
        <v>0.74402380914284494</v>
      </c>
      <c r="J33" s="22">
        <f t="shared" si="0"/>
        <v>1.1649647450214351</v>
      </c>
      <c r="K33" s="22"/>
      <c r="L33" s="22">
        <f t="shared" si="0"/>
        <v>0.64086994446165568</v>
      </c>
      <c r="M33" s="22">
        <f t="shared" si="0"/>
        <v>1.3024701806293193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DBA9C-17C5-40C1-9E94-197B98563981}">
  <dimension ref="A1:O45"/>
  <sheetViews>
    <sheetView topLeftCell="H1" zoomScale="85" zoomScaleNormal="85" workbookViewId="0">
      <selection activeCell="O10" sqref="O10"/>
    </sheetView>
  </sheetViews>
  <sheetFormatPr defaultRowHeight="15" x14ac:dyDescent="0.25"/>
  <cols>
    <col min="1" max="15" width="20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B2" s="1"/>
      <c r="C2" s="1"/>
    </row>
    <row r="3" spans="1:15" x14ac:dyDescent="0.25">
      <c r="A3">
        <v>1</v>
      </c>
      <c r="B3" s="1">
        <v>45327.561481481498</v>
      </c>
      <c r="C3" s="1">
        <v>45327.563287037003</v>
      </c>
      <c r="D3" s="10" t="s">
        <v>15</v>
      </c>
      <c r="E3" s="10"/>
      <c r="F3">
        <v>3</v>
      </c>
      <c r="G3" s="10"/>
      <c r="H3">
        <v>5</v>
      </c>
      <c r="I3">
        <v>4</v>
      </c>
      <c r="J3">
        <v>3</v>
      </c>
      <c r="K3" s="10"/>
      <c r="L3">
        <v>4</v>
      </c>
      <c r="M3">
        <v>4</v>
      </c>
      <c r="N3" s="10" t="s">
        <v>76</v>
      </c>
      <c r="O3" s="10" t="s">
        <v>75</v>
      </c>
    </row>
    <row r="4" spans="1:15" x14ac:dyDescent="0.25">
      <c r="A4">
        <v>2</v>
      </c>
      <c r="B4" s="1">
        <v>45327.563368055598</v>
      </c>
      <c r="C4" s="1">
        <v>45327.564317129603</v>
      </c>
      <c r="D4" s="10" t="s">
        <v>15</v>
      </c>
      <c r="E4" s="10"/>
      <c r="F4">
        <v>3</v>
      </c>
      <c r="G4" s="10" t="s">
        <v>74</v>
      </c>
      <c r="H4">
        <v>4</v>
      </c>
      <c r="I4">
        <v>4</v>
      </c>
      <c r="J4">
        <v>3</v>
      </c>
      <c r="K4" s="10"/>
      <c r="L4">
        <v>4</v>
      </c>
      <c r="M4">
        <v>3</v>
      </c>
      <c r="N4" s="10" t="s">
        <v>73</v>
      </c>
      <c r="O4" s="10"/>
    </row>
    <row r="5" spans="1:15" x14ac:dyDescent="0.25">
      <c r="A5">
        <v>3</v>
      </c>
      <c r="B5" s="1">
        <v>45327.565451388902</v>
      </c>
      <c r="C5" s="1">
        <v>45327.567013888904</v>
      </c>
      <c r="D5" s="10" t="s">
        <v>15</v>
      </c>
      <c r="E5" s="10"/>
      <c r="F5">
        <v>4</v>
      </c>
      <c r="G5" s="10" t="s">
        <v>72</v>
      </c>
      <c r="H5">
        <v>3</v>
      </c>
      <c r="I5">
        <v>4</v>
      </c>
      <c r="J5">
        <v>1</v>
      </c>
      <c r="K5" s="10" t="s">
        <v>71</v>
      </c>
      <c r="L5">
        <v>3</v>
      </c>
      <c r="M5">
        <v>5</v>
      </c>
      <c r="N5" s="10" t="s">
        <v>70</v>
      </c>
      <c r="O5" s="10"/>
    </row>
    <row r="6" spans="1:15" x14ac:dyDescent="0.25">
      <c r="A6">
        <v>4</v>
      </c>
      <c r="B6" s="1">
        <v>45327.568611111099</v>
      </c>
      <c r="C6" s="1">
        <v>45327.573506944398</v>
      </c>
      <c r="D6" s="10" t="s">
        <v>15</v>
      </c>
      <c r="E6" s="10"/>
      <c r="F6">
        <v>4</v>
      </c>
      <c r="G6" s="10" t="s">
        <v>69</v>
      </c>
      <c r="H6">
        <v>5</v>
      </c>
      <c r="I6">
        <v>5</v>
      </c>
      <c r="J6">
        <v>4</v>
      </c>
      <c r="K6" s="10" t="s">
        <v>68</v>
      </c>
      <c r="L6">
        <v>5</v>
      </c>
      <c r="M6">
        <v>5</v>
      </c>
      <c r="N6" s="10" t="s">
        <v>86</v>
      </c>
      <c r="O6" s="10"/>
    </row>
    <row r="7" spans="1:15" x14ac:dyDescent="0.25">
      <c r="A7">
        <v>5</v>
      </c>
      <c r="B7" s="1">
        <v>45327.576296296298</v>
      </c>
      <c r="C7" s="1">
        <v>45327.577800925901</v>
      </c>
      <c r="D7" s="10" t="s">
        <v>15</v>
      </c>
      <c r="E7" s="10"/>
      <c r="F7">
        <v>4</v>
      </c>
      <c r="G7" s="10" t="s">
        <v>67</v>
      </c>
      <c r="H7">
        <v>4</v>
      </c>
      <c r="I7">
        <v>5</v>
      </c>
      <c r="J7">
        <v>3</v>
      </c>
      <c r="K7" s="10"/>
      <c r="L7">
        <v>5</v>
      </c>
      <c r="M7">
        <v>5</v>
      </c>
      <c r="N7" s="10"/>
      <c r="O7" s="10" t="s">
        <v>66</v>
      </c>
    </row>
    <row r="8" spans="1:15" x14ac:dyDescent="0.25">
      <c r="A8">
        <v>6</v>
      </c>
      <c r="B8" s="1">
        <v>45328.357997685198</v>
      </c>
      <c r="C8" s="1">
        <v>45328.359837962998</v>
      </c>
      <c r="D8" s="10" t="s">
        <v>15</v>
      </c>
      <c r="E8" s="10"/>
      <c r="F8">
        <v>5</v>
      </c>
      <c r="G8" s="10" t="s">
        <v>65</v>
      </c>
      <c r="H8">
        <v>5</v>
      </c>
      <c r="I8">
        <v>5</v>
      </c>
      <c r="J8">
        <v>3</v>
      </c>
      <c r="K8" s="10"/>
      <c r="L8">
        <v>3</v>
      </c>
      <c r="M8">
        <v>5</v>
      </c>
      <c r="N8" s="10" t="s">
        <v>64</v>
      </c>
      <c r="O8" s="10"/>
    </row>
    <row r="9" spans="1:15" x14ac:dyDescent="0.25">
      <c r="A9">
        <v>7</v>
      </c>
      <c r="B9" s="1">
        <v>45328.360081018502</v>
      </c>
      <c r="C9" s="1">
        <v>45328.360798611102</v>
      </c>
      <c r="D9" s="10" t="s">
        <v>15</v>
      </c>
      <c r="E9" s="10"/>
      <c r="F9">
        <v>4</v>
      </c>
      <c r="G9" s="10"/>
      <c r="H9">
        <v>5</v>
      </c>
      <c r="I9">
        <v>3</v>
      </c>
      <c r="J9">
        <v>1</v>
      </c>
      <c r="K9" s="10"/>
      <c r="L9">
        <v>2</v>
      </c>
      <c r="M9">
        <v>5</v>
      </c>
      <c r="N9" s="10"/>
      <c r="O9" s="10"/>
    </row>
    <row r="10" spans="1:15" ht="90" x14ac:dyDescent="0.25">
      <c r="A10">
        <v>8</v>
      </c>
      <c r="B10" s="1">
        <v>45328.367708333302</v>
      </c>
      <c r="C10" s="1">
        <v>45328.369664351798</v>
      </c>
      <c r="D10" s="10" t="s">
        <v>15</v>
      </c>
      <c r="E10" s="10"/>
      <c r="F10">
        <v>3</v>
      </c>
      <c r="G10" s="10" t="s">
        <v>63</v>
      </c>
      <c r="H10">
        <v>5</v>
      </c>
      <c r="I10">
        <v>4</v>
      </c>
      <c r="J10">
        <v>2</v>
      </c>
      <c r="K10" s="11" t="s">
        <v>62</v>
      </c>
      <c r="L10">
        <v>3</v>
      </c>
      <c r="M10">
        <v>5</v>
      </c>
      <c r="N10" s="10" t="s">
        <v>61</v>
      </c>
      <c r="O10" s="11" t="s">
        <v>60</v>
      </c>
    </row>
    <row r="43" spans="4:13" x14ac:dyDescent="0.25">
      <c r="E43" s="2" t="s">
        <v>36</v>
      </c>
      <c r="F43" s="3" t="str">
        <f>OfficeForms.Table4[[#Headers],[Portabilitet]]</f>
        <v>Portabilitet</v>
      </c>
      <c r="G43" s="4" t="s">
        <v>37</v>
      </c>
      <c r="H43" s="3" t="str">
        <f>OfficeForms.Table4[[#Headers],[Tråd]]</f>
        <v>Tråd</v>
      </c>
      <c r="I43" s="3" t="str">
        <f>OfficeForms.Table4[[#Headers],[Stabilitet ]]</f>
        <v>Stabilitet </v>
      </c>
      <c r="J43" s="3" t="str">
        <f>OfficeForms.Table4[[#Headers],[Pedaler ]]</f>
        <v>Pedaler </v>
      </c>
      <c r="K43" s="4" t="s">
        <v>38</v>
      </c>
      <c r="L43" s="3" t="str">
        <f>OfficeForms.Table4[[#Headers],[Justering af modstand]]</f>
        <v>Justering af modstand</v>
      </c>
      <c r="M43" s="5" t="str">
        <f>OfficeForms.Table4[[#Headers],[Aflæsningsmuligheder]]</f>
        <v>Aflæsningsmuligheder</v>
      </c>
    </row>
    <row r="44" spans="4:13" ht="15.75" thickBot="1" x14ac:dyDescent="0.3">
      <c r="E44" s="6">
        <f>AVERAGE(F44:F44)</f>
        <v>3.75</v>
      </c>
      <c r="F44" s="7">
        <f>AVERAGE(OfficeForms.Table4[Portabilitet])</f>
        <v>3.75</v>
      </c>
      <c r="G44" s="8">
        <f>AVERAGE(H44:J44)</f>
        <v>3.75</v>
      </c>
      <c r="H44" s="7">
        <f>AVERAGE(H2:H27)</f>
        <v>4.5</v>
      </c>
      <c r="I44" s="7">
        <f>AVERAGE(OfficeForms.Table4[Stabilitet ])</f>
        <v>4.25</v>
      </c>
      <c r="J44" s="7">
        <f>AVERAGE(OfficeForms.Table4[Pedaler ])</f>
        <v>2.5</v>
      </c>
      <c r="K44" s="8">
        <f>AVERAGE(L44:M44)</f>
        <v>4.125</v>
      </c>
      <c r="L44" s="7">
        <f>AVERAGE(OfficeForms.Table4[Justering af modstand])</f>
        <v>3.625</v>
      </c>
      <c r="M44" s="9">
        <f>AVERAGE(OfficeForms.Table4[Aflæsningsmuligheder])</f>
        <v>4.625</v>
      </c>
    </row>
    <row r="45" spans="4:13" x14ac:dyDescent="0.25">
      <c r="D45" t="s">
        <v>85</v>
      </c>
      <c r="F45" s="22">
        <f>_xlfn.STDEV.S(F3:F10)</f>
        <v>0.70710678118654757</v>
      </c>
      <c r="G45" s="22"/>
      <c r="H45" s="22">
        <f t="shared" ref="H45:M45" si="0">_xlfn.STDEV.S(H3:H10)</f>
        <v>0.7559289460184544</v>
      </c>
      <c r="I45" s="22">
        <f t="shared" si="0"/>
        <v>0.70710678118654757</v>
      </c>
      <c r="J45" s="22">
        <f t="shared" si="0"/>
        <v>1.0690449676496976</v>
      </c>
      <c r="K45" s="22"/>
      <c r="L45" s="22">
        <f t="shared" si="0"/>
        <v>1.0606601717798212</v>
      </c>
      <c r="M45" s="22">
        <f t="shared" si="0"/>
        <v>0.74402380914284494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1BFD9-4CAA-44B9-B132-DE30DB7E2885}">
  <dimension ref="A3:R36"/>
  <sheetViews>
    <sheetView tabSelected="1" topLeftCell="A7" zoomScaleNormal="100" workbookViewId="0">
      <selection activeCell="C4" sqref="C4"/>
    </sheetView>
  </sheetViews>
  <sheetFormatPr defaultRowHeight="15" x14ac:dyDescent="0.25"/>
  <cols>
    <col min="1" max="1" width="14.5703125" customWidth="1"/>
    <col min="2" max="2" width="10.85546875" bestFit="1" customWidth="1"/>
    <col min="3" max="3" width="11.28515625" bestFit="1" customWidth="1"/>
    <col min="4" max="4" width="13.7109375" bestFit="1" customWidth="1"/>
    <col min="5" max="5" width="10.42578125" customWidth="1"/>
    <col min="6" max="6" width="11.42578125" customWidth="1"/>
    <col min="7" max="7" width="11.28515625" customWidth="1"/>
    <col min="8" max="8" width="15.85546875" bestFit="1" customWidth="1"/>
    <col min="9" max="9" width="21.42578125" bestFit="1" customWidth="1"/>
    <col min="10" max="10" width="21.5703125" bestFit="1" customWidth="1"/>
  </cols>
  <sheetData>
    <row r="3" spans="1:10" x14ac:dyDescent="0.25">
      <c r="A3" s="20"/>
      <c r="B3" s="19" t="s">
        <v>36</v>
      </c>
      <c r="C3" s="18" t="s">
        <v>36</v>
      </c>
      <c r="D3" s="19" t="s">
        <v>37</v>
      </c>
      <c r="E3" s="18" t="s">
        <v>7</v>
      </c>
      <c r="F3" s="18" t="s">
        <v>80</v>
      </c>
      <c r="G3" s="18" t="s">
        <v>81</v>
      </c>
      <c r="H3" s="19" t="s">
        <v>38</v>
      </c>
      <c r="I3" s="18" t="s">
        <v>11</v>
      </c>
      <c r="J3" s="18" t="s">
        <v>12</v>
      </c>
    </row>
    <row r="4" spans="1:10" x14ac:dyDescent="0.25">
      <c r="A4" s="21" t="s">
        <v>77</v>
      </c>
      <c r="B4" s="12">
        <f>AVERAGE(C4:C4)</f>
        <v>2.75</v>
      </c>
      <c r="C4" s="17">
        <f>AVERAGE(OfficeForms.Table[Portabilitet])</f>
        <v>2.75</v>
      </c>
      <c r="D4" s="12">
        <f>AVERAGE(E4:G4)</f>
        <v>3.2083333333333335</v>
      </c>
      <c r="E4" s="17">
        <f>AVERAGE(OfficeForms.Table[Tråd])</f>
        <v>3.75</v>
      </c>
      <c r="F4" s="17">
        <f>AVERAGE(OfficeForms.Table[Stabilitet ])</f>
        <v>2.125</v>
      </c>
      <c r="G4" s="17">
        <f>AVERAGE(OfficeForms.Table[Pedaler ])</f>
        <v>3.75</v>
      </c>
      <c r="H4" s="12">
        <f>AVERAGE(I4:J4)</f>
        <v>3.875</v>
      </c>
      <c r="I4" s="17">
        <f>AVERAGE(OfficeForms.Table[Justering af modstand])</f>
        <v>4.125</v>
      </c>
      <c r="J4" s="17">
        <f>AVERAGE(OfficeForms.Table[Aflæsningsmuligheder])</f>
        <v>3.625</v>
      </c>
    </row>
    <row r="5" spans="1:10" x14ac:dyDescent="0.25">
      <c r="A5" s="21" t="s">
        <v>78</v>
      </c>
      <c r="B5" s="12">
        <f>AVERAGE(C5:C5)</f>
        <v>4.125</v>
      </c>
      <c r="C5" s="17">
        <f>AVERAGE(OfficeForms.Table3[Portabilitet])</f>
        <v>4.125</v>
      </c>
      <c r="D5" s="12">
        <f>AVERAGE(E5:G5)</f>
        <v>3.375</v>
      </c>
      <c r="E5" s="17">
        <f>AVERAGE(OfficeForms.Table3[Tråd])</f>
        <v>3</v>
      </c>
      <c r="F5" s="17">
        <f>AVERAGE(OfficeForms.Table3[Stabilitet ])</f>
        <v>3.375</v>
      </c>
      <c r="G5" s="17">
        <f>AVERAGE(OfficeForms.Table3[Pedaler ])</f>
        <v>3.75</v>
      </c>
      <c r="H5" s="12">
        <f>AVERAGE(I5:J5)</f>
        <v>3.75</v>
      </c>
      <c r="I5" s="17">
        <f>AVERAGE(OfficeForms.Table3[Justering af modstand])</f>
        <v>4.125</v>
      </c>
      <c r="J5" s="17">
        <f>AVERAGE(OfficeForms.Table3[Aflæsningsmuligheder])</f>
        <v>3.375</v>
      </c>
    </row>
    <row r="6" spans="1:10" x14ac:dyDescent="0.25">
      <c r="A6" s="20" t="s">
        <v>79</v>
      </c>
      <c r="B6" s="16">
        <f>AVERAGE(C6:C6)</f>
        <v>3.75</v>
      </c>
      <c r="C6" s="15">
        <f>AVERAGE(OfficeForms.Table4[Portabilitet])</f>
        <v>3.75</v>
      </c>
      <c r="D6" s="16">
        <f>AVERAGE(E6:G6)</f>
        <v>3.75</v>
      </c>
      <c r="E6" s="15">
        <f>AVERAGE(OfficeForms.Table4[Tråd])</f>
        <v>4.5</v>
      </c>
      <c r="F6" s="15">
        <f>AVERAGE(OfficeForms.Table4[Stabilitet ])</f>
        <v>4.25</v>
      </c>
      <c r="G6" s="15">
        <f>AVERAGE(OfficeForms.Table4[Pedaler ])</f>
        <v>2.5</v>
      </c>
      <c r="H6" s="16">
        <f>AVERAGE(I6:J6)</f>
        <v>4.125</v>
      </c>
      <c r="I6" s="15">
        <f>AVERAGE(OfficeForms.Table4[Justering af modstand])</f>
        <v>3.625</v>
      </c>
      <c r="J6" s="15">
        <f>AVERAGE(OfficeForms.Table4[Aflæsningsmuligheder])</f>
        <v>4.625</v>
      </c>
    </row>
    <row r="7" spans="1:10" x14ac:dyDescent="0.25">
      <c r="A7" s="24" t="s">
        <v>82</v>
      </c>
      <c r="B7" s="14">
        <v>0.46</v>
      </c>
      <c r="C7">
        <v>0.46</v>
      </c>
      <c r="D7" s="23">
        <f>_xlfn.STDEV.S(E4:G4)</f>
        <v>0.9381941874331422</v>
      </c>
      <c r="E7">
        <v>0.46</v>
      </c>
      <c r="F7">
        <v>0.83</v>
      </c>
      <c r="G7">
        <v>1.75</v>
      </c>
      <c r="H7" s="23">
        <f>_xlfn.STDEV.S(I4:J4)</f>
        <v>0.35355339059327379</v>
      </c>
      <c r="I7">
        <v>1.1299999999999999</v>
      </c>
      <c r="J7">
        <v>0.52</v>
      </c>
    </row>
    <row r="8" spans="1:10" x14ac:dyDescent="0.25">
      <c r="A8" s="21" t="s">
        <v>83</v>
      </c>
      <c r="B8" s="14">
        <v>0.64</v>
      </c>
      <c r="C8">
        <v>0.64</v>
      </c>
      <c r="D8" s="23">
        <f>_xlfn.STDEV.S(E5:G5)</f>
        <v>0.375</v>
      </c>
      <c r="E8">
        <v>1.6</v>
      </c>
      <c r="F8">
        <v>0.74</v>
      </c>
      <c r="G8">
        <v>1.1599999999999999</v>
      </c>
      <c r="H8" s="23">
        <f t="shared" ref="H8:H9" si="0">_xlfn.STDEV.S(I5:J5)</f>
        <v>0.5303300858899106</v>
      </c>
      <c r="I8">
        <v>0.64</v>
      </c>
      <c r="J8">
        <v>1.3</v>
      </c>
    </row>
    <row r="9" spans="1:10" x14ac:dyDescent="0.25">
      <c r="A9" s="21" t="s">
        <v>84</v>
      </c>
      <c r="B9" s="14">
        <v>0.71</v>
      </c>
      <c r="C9">
        <v>0.71</v>
      </c>
      <c r="D9" s="23">
        <f t="shared" ref="D9" si="1">_xlfn.STDEV.S(E6:G6)</f>
        <v>1.0897247358851685</v>
      </c>
      <c r="E9">
        <v>0.76</v>
      </c>
      <c r="F9">
        <v>0.71</v>
      </c>
      <c r="G9">
        <v>1.07</v>
      </c>
      <c r="H9" s="23">
        <f t="shared" si="0"/>
        <v>0.70710678118654757</v>
      </c>
      <c r="I9">
        <v>1.06</v>
      </c>
      <c r="J9">
        <v>0.74</v>
      </c>
    </row>
    <row r="36" spans="11:18" x14ac:dyDescent="0.25">
      <c r="K36" s="22"/>
      <c r="L36" s="22"/>
      <c r="M36" s="22"/>
      <c r="N36" s="22"/>
      <c r="O36" s="22"/>
      <c r="P36" s="22"/>
      <c r="Q36" s="22"/>
      <c r="R36" s="22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411DF-BF57-4297-8F47-72A68349DFA7}">
  <dimension ref="A1"/>
  <sheetViews>
    <sheetView workbookViewId="0">
      <selection activeCell="L14" sqref="L14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B'fit</vt:lpstr>
      <vt:lpstr>Chiroform</vt:lpstr>
      <vt:lpstr>Gymstick</vt:lpstr>
      <vt:lpstr>Samlet</vt:lpstr>
      <vt:lpstr>Spørgeskema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Frederik Holm Mellemkjær</dc:creator>
  <cp:keywords/>
  <dc:description/>
  <cp:lastModifiedBy>Frederik Holm Mellemkjær</cp:lastModifiedBy>
  <cp:revision/>
  <dcterms:created xsi:type="dcterms:W3CDTF">2024-02-02T08:02:19Z</dcterms:created>
  <dcterms:modified xsi:type="dcterms:W3CDTF">2024-02-09T11:50:22Z</dcterms:modified>
  <cp:category/>
  <cp:contentStatus/>
</cp:coreProperties>
</file>