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EdocPFi01\eDocUsers\work\adm\az53773\"/>
    </mc:Choice>
  </mc:AlternateContent>
  <xr:revisionPtr revIDLastSave="0" documentId="13_ncr:1_{77D5DDD2-AB7B-4253-8D03-269D05FAE108}" xr6:coauthVersionLast="46" xr6:coauthVersionMax="46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INTRO" sheetId="24" state="hidden" r:id="rId1"/>
    <sheet name="Forside" sheetId="33" state="hidden" r:id="rId2"/>
    <sheet name="Forsiden" sheetId="29" r:id="rId3"/>
    <sheet name="Vejledning AAK Selskaber" sheetId="31" state="hidden" r:id="rId4"/>
    <sheet name="Kommunal virksomhed" sheetId="28" r:id="rId5"/>
    <sheet name="Eksterne selskaber" sheetId="32" r:id="rId6"/>
    <sheet name="Emissionssfaktorer" sheetId="2" r:id="rId7"/>
    <sheet name="Beregning til DN" sheetId="34" state="hidden" r:id="rId8"/>
  </sheets>
  <externalReferences>
    <externalReference r:id="rId9"/>
  </externalReferences>
  <definedNames>
    <definedName name="AktuelleForvaltninger" localSheetId="5">#REF!</definedName>
    <definedName name="AktuelleForvaltninger" localSheetId="4">#REF!</definedName>
    <definedName name="AktuelleForvaltninger">#REF!</definedName>
    <definedName name="askjdaskjdha">Emissionssfaktorer!#REF!</definedName>
    <definedName name="Biomass_C_content">Emissionssfaktorer!#REF!</definedName>
    <definedName name="C_CO2_conversion">Emissionssfaktorer!$C$59</definedName>
    <definedName name="C_N_ratio">Emissionssfaktorer!#REF!</definedName>
    <definedName name="C_N_ratio_EF_N2O_org_soils">Emissionssfaktorer!#REF!</definedName>
    <definedName name="CH4_wet">Emissionssfaktorer!#REF!</definedName>
    <definedName name="CO2_eq._effect_of_wetlands">Emissionssfaktorer!#REF!</definedName>
    <definedName name="CO2_eq_SP">Emissionssfaktorer!$C$62</definedName>
    <definedName name="CO2_eq_wet">Emissionssfaktorer!#REF!</definedName>
    <definedName name="CO2_forest">Emissionssfaktorer!#REF!</definedName>
    <definedName name="CO2_forest_buildup">Emissionssfaktorer!#REF!</definedName>
    <definedName name="CO2_forest_rem">Emissionssfaktorer!#REF!</definedName>
    <definedName name="CO2_lime_leached">Emissionssfaktorer!$C$69</definedName>
    <definedName name="CO2_lime_sett">Emissionssfaktorer!$C$71</definedName>
    <definedName name="CO2_sett_min_fer">Emissionssfaktorer!$C$46</definedName>
    <definedName name="CO2_SP">Emissionssfaktorer!$C$60</definedName>
    <definedName name="CO2_wet">Emissionssfaktorer!#REF!</definedName>
    <definedName name="dakjhdkjashdas">Emissionssfaktorer!#REF!</definedName>
    <definedName name="dddd">Emissionssfaktorer!$Y$792</definedName>
    <definedName name="dddddddd">Emissionssfaktorer!$Y$964</definedName>
    <definedName name="dddddddddd">Emissionssfaktorer!$Y$14</definedName>
    <definedName name="ddddddddddddddd">Emissionssfaktorer!$Y$970</definedName>
    <definedName name="ddddddddddddddddddddd">Emissionssfaktorer!$Y$971</definedName>
    <definedName name="dkqwjdwqkh">Emissionssfaktorer!$C$60</definedName>
    <definedName name="dsajhsakjdha">Emissionssfaktorer!#REF!</definedName>
    <definedName name="dsakjhdsajkhda">Emissionssfaktorer!#REF!</definedName>
    <definedName name="EF_leaching_inorganic_N">Emissionssfaktorer!$C$40</definedName>
    <definedName name="EF_limestone">Emissionssfaktorer!$C$68</definedName>
    <definedName name="EF_N2O_leaching">Emissionssfaktorer!$C$42</definedName>
    <definedName name="EF_N2O_mineral_fertilser">Emissionssfaktorer!$C$43</definedName>
    <definedName name="EF_N2O_org_soils">Emissionssfaktorer!#REF!</definedName>
    <definedName name="EF_N2O_other_nitrogen">Emissionssfaktorer!$C$51</definedName>
    <definedName name="ewdlkjwed">Emissionssfaktorer!$C$41</definedName>
    <definedName name="ewjldewl">Emissionssfaktorer!$C$43</definedName>
    <definedName name="ffff">Emissionssfaktorer!$Y$793</definedName>
    <definedName name="Forest_aff_broad_cc">Emissionssfaktorer!#REF!</definedName>
    <definedName name="Forest_aff_broad_ha" localSheetId="5">[1]Konversionsfaktorer!#REF!</definedName>
    <definedName name="Forest_aff_broad_ha" localSheetId="4">Emissionssfaktorer!#REF!</definedName>
    <definedName name="Forest_aff_broad_ha">Emissionssfaktorer!#REF!</definedName>
    <definedName name="Forest_aff_broad_PK">Emissionssfaktorer!#REF!</definedName>
    <definedName name="Forest_aff_conif_cc">Emissionssfaktorer!#REF!</definedName>
    <definedName name="Forest_aff_conif_ha">Emissionssfaktorer!#REF!</definedName>
    <definedName name="Forest_aff_conif_PK">Emissionssfaktorer!#REF!</definedName>
    <definedName name="Forest_aff_mixed_cc">Emissionssfaktorer!$C$74</definedName>
    <definedName name="Forest_aff_mixed_ha">Emissionssfaktorer!#REF!</definedName>
    <definedName name="Forest_aff_mixed_PK">Emissionssfaktorer!#REF!</definedName>
    <definedName name="Forest_aff_open_cc">Emissionssfaktorer!#REF!</definedName>
    <definedName name="Forest_aff_open_ha">Emissionssfaktorer!#REF!</definedName>
    <definedName name="Forest_aff_open_PK">Emissionssfaktorer!#REF!</definedName>
    <definedName name="Forest_BEF_broad">Emissionssfaktorer!#REF!</definedName>
    <definedName name="Forest_BEF_conif">Emissionssfaktorer!#REF!</definedName>
    <definedName name="Forest_BEF_mixed">Emissionssfaktorer!#REF!</definedName>
    <definedName name="Forest_BEF_open">Emissionssfaktorer!#REF!</definedName>
    <definedName name="Forest_def_rem_broad_m3">Emissionssfaktorer!#REF!</definedName>
    <definedName name="Forest_def_rem_conif_m3">Emissionssfaktorer!#REF!</definedName>
    <definedName name="Forest_def_rem_mixed_m3">Emissionssfaktorer!#REF!</definedName>
    <definedName name="Forest_def_rem_open_m3">Emissionssfaktorer!#REF!</definedName>
    <definedName name="Forest_density_broad">Emissionssfaktorer!#REF!</definedName>
    <definedName name="Forest_density_conif">Emissionssfaktorer!#REF!</definedName>
    <definedName name="Forest_density_mixed">Emissionssfaktorer!#REF!</definedName>
    <definedName name="Forest_density_open">Emissionssfaktorer!#REF!</definedName>
    <definedName name="ForvaltningerM1" localSheetId="5">#REF!</definedName>
    <definedName name="ForvaltningerM1" localSheetId="4">#REF!</definedName>
    <definedName name="ForvaltningerM1">#REF!</definedName>
    <definedName name="ForvaltningerM2" localSheetId="5">#REF!</definedName>
    <definedName name="ForvaltningerM2" localSheetId="4">#REF!</definedName>
    <definedName name="ForvaltningerM2">#REF!</definedName>
    <definedName name="ForvaltningerM3" localSheetId="5">#REF!</definedName>
    <definedName name="ForvaltningerM3" localSheetId="4">#REF!</definedName>
    <definedName name="ForvaltningerM3">#REF!</definedName>
    <definedName name="ForvaltningerM4" localSheetId="5">#REF!</definedName>
    <definedName name="ForvaltningerM4" localSheetId="4">#REF!</definedName>
    <definedName name="ForvaltningerM4">#REF!</definedName>
    <definedName name="ForvaltningerM5" localSheetId="5">#REF!</definedName>
    <definedName name="ForvaltningerM5" localSheetId="4">#REF!</definedName>
    <definedName name="ForvaltningerM5">#REF!</definedName>
    <definedName name="gggggggggggggg">Emissionssfaktorer!$Y$15</definedName>
    <definedName name="GWP_CH4">Emissionssfaktorer!#REF!</definedName>
    <definedName name="GWP_N2O">Emissionssfaktorer!$C$58</definedName>
    <definedName name="hehehweh">Emissionssfaktorer!$C$44</definedName>
    <definedName name="hhhheh">Emissionssfaktorer!$C$40</definedName>
    <definedName name="jhewjewkl">Emissionssfaktorer!$C$62</definedName>
    <definedName name="jkdahskjhq">Emissionssfaktorer!#REF!</definedName>
    <definedName name="jkhwqkjqs">Emissionssfaktorer!#REF!</definedName>
    <definedName name="jksahkjqx">Emissionssfaktorer!$C$71</definedName>
    <definedName name="jsakdhkjqhw">Emissionssfaktorer!#REF!</definedName>
    <definedName name="kdajsdkjwq">Emissionssfaktorer!$C$68</definedName>
    <definedName name="kdnjwendw">Emissionssfaktorer!$C$70</definedName>
    <definedName name="kewhew">Emissionssfaktorer!$C$46</definedName>
    <definedName name="kjhdsakjdhakj">Emissionssfaktorer!#REF!</definedName>
    <definedName name="kjhwqkjwqhx">Emissionssfaktorer!$C$69</definedName>
    <definedName name="kjncsakjsnaq">Emissionssfaktorer!$C$67</definedName>
    <definedName name="kjsadhkjdsa">Emissionssfaktorer!#REF!</definedName>
    <definedName name="kjsadjkasdas">Emissionssfaktorer!#REF!</definedName>
    <definedName name="kjsadkjwqkn">Emissionssfaktorer!$C$66</definedName>
    <definedName name="kjwqdkh">Emissionssfaktorer!$C$55</definedName>
    <definedName name="ksadhkjsahdakjs">Emissionssfaktorer!#REF!</definedName>
    <definedName name="ksjdakasda">Emissionssfaktorer!$C$65</definedName>
    <definedName name="kwqjhkjcsa">Emissionssfaktorer!$C$61</definedName>
    <definedName name="kwqjwhqs">Emissionssfaktorer!#REF!</definedName>
    <definedName name="Lime_cons_settlement">Emissionssfaktorer!$C$67</definedName>
    <definedName name="Lime_purity_sett">Emissionssfaktorer!$C$70</definedName>
    <definedName name="lkjsaddsakjds">Emissionssfaktorer!#REF!</definedName>
    <definedName name="magistrater" localSheetId="5">#REF!</definedName>
    <definedName name="magistrater" localSheetId="4">#REF!</definedName>
    <definedName name="magistrater">#REF!</definedName>
    <definedName name="N_cons_settlement">Emissionssfaktorer!$C$39</definedName>
    <definedName name="N2O_Atomic_weight">Emissionssfaktorer!$C$52</definedName>
    <definedName name="N2O_sett_fert">Emissionssfaktorer!$C$45</definedName>
    <definedName name="N2O_SP">Emissionssfaktorer!$C$61</definedName>
    <definedName name="N2O_wet">Emissionssfaktorer!#REF!</definedName>
    <definedName name="new">Emissionssfaktorer!$Y$968</definedName>
    <definedName name="ok">Emissionssfaktorer!$Y$967</definedName>
    <definedName name="qjhwqjkhw">Emissionssfaktorer!#REF!</definedName>
    <definedName name="qkjwhkd">Emissionssfaktorer!$C$73</definedName>
    <definedName name="qwdlkjw">Emissionssfaktorer!$C$52</definedName>
    <definedName name="qwjkqwjh">Emissionssfaktorer!$C$54</definedName>
    <definedName name="qwkjhwqkjh">Emissionssfaktorer!$C$53</definedName>
    <definedName name="sadjhsakjdhsad">Emissionssfaktorer!#REF!</definedName>
    <definedName name="Shoot_root_forest_broad">Emissionssfaktorer!#REF!</definedName>
    <definedName name="Shoot_root_forest_conif">Emissionssfaktorer!#REF!</definedName>
    <definedName name="Shoot_root_forest_mixed">Emissionssfaktorer!#REF!</definedName>
    <definedName name="Shoot_root_forest_open">Emissionssfaktorer!#REF!</definedName>
    <definedName name="SP_glasshouses_m3">Emissionssfaktorer!$Y$1030</definedName>
    <definedName name="SP_municipality_m3">Emissionssfaktorer!$C$50</definedName>
    <definedName name="SP_privategardens_m3">Emissionssfaktorer!$Y$1031</definedName>
    <definedName name="Spagnum_ash_content">Emissionssfaktorer!$C$55</definedName>
    <definedName name="Spagnum_C_fraction">Emissionssfaktorer!$C$56</definedName>
    <definedName name="Spagnum_density">Emissionssfaktorer!$C$53</definedName>
    <definedName name="Spagnum_dry_matter">Emissionssfaktorer!$C$54</definedName>
    <definedName name="Spagnum_N_fraction">Emissionssfaktorer!$C$57</definedName>
    <definedName name="ssss">Emissionssfaktorer!$Y$968</definedName>
    <definedName name="_xlnm.Print_Area" localSheetId="5">'Eksterne selskaber'!$W$1:$AC$37</definedName>
    <definedName name="_xlnm.Print_Area" localSheetId="4">'Kommunal virksomhed'!$T$2:$AG$38</definedName>
    <definedName name="Wet_agr_ha">Emissionssfaktorer!#REF!</definedName>
    <definedName name="Wet_agr_lake">Emissionssfaktorer!#REF!</definedName>
    <definedName name="Wet_agr_om_buildup">Emissionssfaktorer!#REF!</definedName>
    <definedName name="Wet_CH4_lake_ha">Emissionssfaktorer!#REF!</definedName>
    <definedName name="Wet_CH4_soil_ha">Emissionssfaktorer!#REF!</definedName>
    <definedName name="Wet_lake_after_ha">Emissionssfaktorer!#REF!</definedName>
    <definedName name="Wet_lake_after_ha1">Emissionssfaktorer!$Y$966</definedName>
    <definedName name="Wet_lake_before_ha">Emissionssfaktorer!#REF!</definedName>
    <definedName name="Wet_nitrogen_rem_total">Emissionssfaktorer!#REF!</definedName>
    <definedName name="Wet_org_soil_EF">Emissionssfaktorer!#REF!</definedName>
    <definedName name="Wet_org_soil_ha">Emissionssfaktorer!#REF!</definedName>
    <definedName name="wqkjhwqsjkh">Emissionssfaktorer!#REF!</definedName>
    <definedName name="year">Emissionssfaktorer!$Y$22</definedName>
    <definedName name="aaa">Emissionssfaktorer!$Y$963</definedName>
    <definedName name="år" localSheetId="5">#REF!</definedName>
    <definedName name="år" localSheetId="4">#REF!</definedName>
    <definedName name="år">#REF!</definedName>
    <definedName name="aaaaaaaaaa">Emissionssfaktorer!$Y$1066</definedName>
    <definedName name="aaaaaaaaaaa">Emissionssfaktorer!$Y$965</definedName>
    <definedName name="aaaaaaaaaaaaa">Emissionssfaktorer!$Y$959</definedName>
    <definedName name="aaaaaaaaaaaaaa">Emissionssfaktorer!$Y$962</definedName>
    <definedName name="aaaaaaaaaaaaaaaa">Emissionssfaktorer!$Y$1111</definedName>
    <definedName name="aaaaaaaaaaaaaaaac">Emissionssfaktorer!$Y$832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37" i="28" l="1"/>
  <c r="AG30" i="32"/>
  <c r="AG16" i="32"/>
  <c r="AG8" i="32"/>
  <c r="AV8" i="32"/>
  <c r="AV16" i="32"/>
  <c r="AV21" i="32"/>
  <c r="AV22" i="32"/>
  <c r="AV23" i="32"/>
  <c r="AV24" i="32"/>
  <c r="AV25" i="32"/>
  <c r="AV26" i="32"/>
  <c r="AV28" i="32"/>
  <c r="AV29" i="32"/>
  <c r="AV30" i="32"/>
  <c r="AV31" i="32"/>
  <c r="AV32" i="32"/>
  <c r="AV33" i="32"/>
  <c r="AV34" i="32"/>
  <c r="AV35" i="32"/>
  <c r="AV36" i="32"/>
  <c r="AV20" i="32"/>
  <c r="AG21" i="32"/>
  <c r="AG22" i="32"/>
  <c r="AG23" i="32"/>
  <c r="AG24" i="32"/>
  <c r="AG25" i="32"/>
  <c r="AG26" i="32"/>
  <c r="AG28" i="32"/>
  <c r="AG29" i="32"/>
  <c r="AG31" i="32"/>
  <c r="AG32" i="32"/>
  <c r="AG33" i="32"/>
  <c r="AG34" i="32"/>
  <c r="AG35" i="32"/>
  <c r="AG36" i="32"/>
  <c r="AG20" i="32"/>
  <c r="AG17" i="32"/>
  <c r="N21" i="32"/>
  <c r="N22" i="32"/>
  <c r="N23" i="32"/>
  <c r="N24" i="32"/>
  <c r="N25" i="32"/>
  <c r="N26" i="32"/>
  <c r="N27" i="32"/>
  <c r="N28" i="32"/>
  <c r="N29" i="32"/>
  <c r="N30" i="32"/>
  <c r="N31" i="32"/>
  <c r="N32" i="32"/>
  <c r="N33" i="32"/>
  <c r="N34" i="32"/>
  <c r="N35" i="32"/>
  <c r="N36" i="32"/>
  <c r="N20" i="32"/>
  <c r="N14" i="32"/>
  <c r="N15" i="32"/>
  <c r="N16" i="32"/>
  <c r="N17" i="32"/>
  <c r="N18" i="32"/>
  <c r="N13" i="32"/>
  <c r="C31" i="2"/>
  <c r="C11" i="2"/>
  <c r="C12" i="2"/>
  <c r="C14" i="2"/>
  <c r="AU5" i="28"/>
  <c r="AV36" i="28"/>
  <c r="AR5" i="28"/>
  <c r="AS5" i="28"/>
  <c r="AT5" i="28"/>
  <c r="AP5" i="28"/>
  <c r="AR39" i="28"/>
  <c r="AS39" i="28"/>
  <c r="AT39" i="28"/>
  <c r="AU39" i="28"/>
  <c r="AP39" i="28"/>
  <c r="AG34" i="28"/>
  <c r="AC5" i="28"/>
  <c r="AD5" i="28"/>
  <c r="AE5" i="28"/>
  <c r="AF5" i="28"/>
  <c r="AA5" i="28"/>
  <c r="AC39" i="28"/>
  <c r="AD39" i="28"/>
  <c r="AE39" i="28"/>
  <c r="AF39" i="28"/>
  <c r="AA39" i="28"/>
  <c r="R36" i="28"/>
  <c r="Q39" i="28"/>
  <c r="N39" i="28"/>
  <c r="O39" i="28"/>
  <c r="P39" i="28"/>
  <c r="L39" i="28"/>
  <c r="C4" i="2"/>
  <c r="L7" i="32"/>
  <c r="AA24" i="2"/>
  <c r="AA23" i="2"/>
  <c r="AA71" i="2"/>
  <c r="AA61" i="2"/>
  <c r="AA59" i="2"/>
  <c r="AA45" i="2"/>
  <c r="R71" i="2"/>
  <c r="R61" i="2"/>
  <c r="R59" i="2"/>
  <c r="R45" i="2"/>
  <c r="AA11" i="2"/>
  <c r="AA9" i="2"/>
  <c r="E6" i="28"/>
  <c r="AA5" i="2"/>
  <c r="AA14" i="2" s="1"/>
  <c r="AA4" i="2"/>
  <c r="R23" i="2"/>
  <c r="R24" i="2"/>
  <c r="R9" i="2"/>
  <c r="T38" i="28"/>
  <c r="M7" i="32"/>
  <c r="M8" i="32"/>
  <c r="M9" i="32"/>
  <c r="M10" i="32"/>
  <c r="M11" i="32"/>
  <c r="M13" i="32"/>
  <c r="M14" i="32"/>
  <c r="M16" i="32"/>
  <c r="M17" i="32"/>
  <c r="M18" i="32"/>
  <c r="M22" i="32"/>
  <c r="M23" i="32"/>
  <c r="M26" i="32"/>
  <c r="AI38" i="28"/>
  <c r="AI37" i="28"/>
  <c r="AI36" i="28"/>
  <c r="AI34" i="28"/>
  <c r="AI33" i="28"/>
  <c r="AI32" i="28"/>
  <c r="AI31" i="28"/>
  <c r="AI30" i="28"/>
  <c r="AI29" i="28"/>
  <c r="AI28" i="28"/>
  <c r="AI27" i="28"/>
  <c r="AI26" i="28"/>
  <c r="AI25" i="28"/>
  <c r="AI24" i="28"/>
  <c r="AI23" i="28"/>
  <c r="AI22" i="28"/>
  <c r="AI21" i="28"/>
  <c r="AI20" i="28"/>
  <c r="AI19" i="28"/>
  <c r="AI17" i="28"/>
  <c r="AI16" i="28"/>
  <c r="AI15" i="28"/>
  <c r="AI14" i="28"/>
  <c r="AI13" i="28"/>
  <c r="AI12" i="28"/>
  <c r="AI10" i="28"/>
  <c r="AI9" i="28"/>
  <c r="AI8" i="28"/>
  <c r="AI7" i="28"/>
  <c r="AI6" i="28"/>
  <c r="T9" i="32"/>
  <c r="AI36" i="32"/>
  <c r="AI35" i="32"/>
  <c r="AI34" i="32"/>
  <c r="AI33" i="32"/>
  <c r="AI32" i="32"/>
  <c r="AI31" i="32"/>
  <c r="AI30" i="32"/>
  <c r="AI29" i="32"/>
  <c r="AI28" i="32"/>
  <c r="AI27" i="32"/>
  <c r="AI26" i="32"/>
  <c r="AI25" i="32"/>
  <c r="AI24" i="32"/>
  <c r="AI23" i="32"/>
  <c r="AI22" i="32"/>
  <c r="AI21" i="32"/>
  <c r="AI20" i="32"/>
  <c r="AI18" i="32"/>
  <c r="AI17" i="32"/>
  <c r="AI16" i="32"/>
  <c r="AI15" i="32"/>
  <c r="AI14" i="32"/>
  <c r="AI13" i="32"/>
  <c r="AI11" i="32"/>
  <c r="AI10" i="32"/>
  <c r="AI9" i="32"/>
  <c r="AI8" i="32"/>
  <c r="AI7" i="32"/>
  <c r="L8" i="32"/>
  <c r="T36" i="32"/>
  <c r="T35" i="32"/>
  <c r="T34" i="32"/>
  <c r="T33" i="32"/>
  <c r="T32" i="32"/>
  <c r="T31" i="32"/>
  <c r="T30" i="32"/>
  <c r="T29" i="32"/>
  <c r="T28" i="32"/>
  <c r="T27" i="32"/>
  <c r="T26" i="32"/>
  <c r="T25" i="32"/>
  <c r="T24" i="32"/>
  <c r="T23" i="32"/>
  <c r="T22" i="32"/>
  <c r="T21" i="32"/>
  <c r="T20" i="32"/>
  <c r="T18" i="32"/>
  <c r="T17" i="32"/>
  <c r="T16" i="32"/>
  <c r="T15" i="32"/>
  <c r="T14" i="32"/>
  <c r="T13" i="32"/>
  <c r="T11" i="32"/>
  <c r="T10" i="32"/>
  <c r="T8" i="32"/>
  <c r="T7" i="32"/>
  <c r="Q11" i="32"/>
  <c r="P11" i="32"/>
  <c r="O11" i="32"/>
  <c r="E11" i="32"/>
  <c r="N11" i="32"/>
  <c r="E13" i="32"/>
  <c r="E14" i="32"/>
  <c r="E15" i="32"/>
  <c r="E16" i="32"/>
  <c r="E17" i="32"/>
  <c r="E18" i="32"/>
  <c r="E20" i="32"/>
  <c r="E21" i="32"/>
  <c r="E22" i="32"/>
  <c r="E23" i="32"/>
  <c r="E24" i="32"/>
  <c r="E25" i="32"/>
  <c r="E26" i="32"/>
  <c r="E27" i="32"/>
  <c r="E28" i="32"/>
  <c r="E29" i="32"/>
  <c r="E30" i="32"/>
  <c r="E31" i="32"/>
  <c r="E32" i="32"/>
  <c r="E33" i="32"/>
  <c r="E34" i="32"/>
  <c r="E35" i="32"/>
  <c r="E36" i="32"/>
  <c r="E8" i="32"/>
  <c r="E9" i="32"/>
  <c r="E10" i="32"/>
  <c r="E7" i="32"/>
  <c r="L11" i="32"/>
  <c r="T37" i="28"/>
  <c r="T36" i="28"/>
  <c r="T34" i="28"/>
  <c r="T33" i="28"/>
  <c r="T32" i="28"/>
  <c r="T31" i="28"/>
  <c r="T30" i="28"/>
  <c r="T29" i="28"/>
  <c r="T28" i="28"/>
  <c r="T27" i="28"/>
  <c r="T26" i="28"/>
  <c r="T25" i="28"/>
  <c r="T24" i="28"/>
  <c r="T23" i="28"/>
  <c r="T22" i="28"/>
  <c r="T21" i="28"/>
  <c r="T20" i="28"/>
  <c r="T19" i="28"/>
  <c r="T17" i="28"/>
  <c r="T16" i="28"/>
  <c r="T15" i="28"/>
  <c r="T14" i="28"/>
  <c r="T13" i="28"/>
  <c r="T12" i="28"/>
  <c r="T10" i="28"/>
  <c r="T9" i="28"/>
  <c r="T8" i="28"/>
  <c r="T7" i="28"/>
  <c r="T6" i="28"/>
  <c r="E37" i="28"/>
  <c r="E38" i="28"/>
  <c r="E36" i="28"/>
  <c r="E33" i="28"/>
  <c r="E20" i="28"/>
  <c r="E21" i="28"/>
  <c r="E22" i="28"/>
  <c r="E23" i="28"/>
  <c r="E24" i="28"/>
  <c r="E25" i="28"/>
  <c r="E26" i="28"/>
  <c r="E27" i="28"/>
  <c r="E28" i="28"/>
  <c r="E29" i="28"/>
  <c r="E30" i="28"/>
  <c r="E31" i="28"/>
  <c r="E32" i="28"/>
  <c r="E34" i="28"/>
  <c r="E19" i="28"/>
  <c r="E17" i="28"/>
  <c r="E13" i="28"/>
  <c r="E14" i="28"/>
  <c r="E15" i="28"/>
  <c r="E16" i="28"/>
  <c r="E12" i="28"/>
  <c r="E7" i="28"/>
  <c r="E8" i="28"/>
  <c r="E9" i="28"/>
  <c r="E10" i="28"/>
  <c r="M12" i="32" l="1"/>
  <c r="R11" i="32"/>
  <c r="C9" i="2"/>
  <c r="M20" i="32" s="1"/>
  <c r="M9" i="28"/>
  <c r="O10" i="28"/>
  <c r="D24" i="28" l="1"/>
  <c r="C10" i="2" l="1"/>
  <c r="M21" i="32" s="1"/>
  <c r="D9" i="28" l="1"/>
  <c r="D6" i="28"/>
  <c r="D8" i="28"/>
  <c r="L8" i="28" l="1"/>
  <c r="Q8" i="28"/>
  <c r="O8" i="28"/>
  <c r="C24" i="2"/>
  <c r="M15" i="32" s="1"/>
  <c r="M19" i="32" s="1"/>
  <c r="Q10" i="28" l="1"/>
  <c r="P10" i="28"/>
  <c r="N10" i="28"/>
  <c r="M10" i="28"/>
  <c r="L10" i="28"/>
  <c r="R10" i="28" l="1"/>
  <c r="C23" i="2"/>
  <c r="R5" i="2" l="1"/>
  <c r="C5" i="2"/>
  <c r="M27" i="32" s="1"/>
  <c r="R4" i="2"/>
  <c r="R32" i="2" s="1"/>
  <c r="R31" i="2" l="1"/>
  <c r="R14" i="2"/>
  <c r="R11" i="2"/>
  <c r="R13" i="2" s="1"/>
  <c r="M29" i="32"/>
  <c r="M32" i="32"/>
  <c r="M24" i="32" l="1"/>
  <c r="C13" i="2"/>
  <c r="D26" i="32"/>
  <c r="C18" i="2"/>
  <c r="M31" i="32" s="1"/>
  <c r="M25" i="32" l="1"/>
  <c r="C19" i="2"/>
  <c r="P26" i="32"/>
  <c r="O26" i="32"/>
  <c r="L26" i="32"/>
  <c r="Q26" i="32"/>
  <c r="C17" i="2"/>
  <c r="C22" i="2"/>
  <c r="R26" i="32" l="1"/>
  <c r="M28" i="32"/>
  <c r="C32" i="2" l="1"/>
  <c r="M30" i="32" s="1"/>
  <c r="P36" i="2" l="1"/>
  <c r="Y36" i="2"/>
  <c r="D16" i="28" l="1"/>
  <c r="P35" i="2"/>
  <c r="Y35" i="2"/>
  <c r="P30" i="2"/>
  <c r="Y30" i="2"/>
  <c r="D22" i="28"/>
  <c r="D20" i="28"/>
  <c r="D17" i="28"/>
  <c r="D18" i="32"/>
  <c r="D21" i="32"/>
  <c r="D22" i="32"/>
  <c r="D23" i="32"/>
  <c r="Y34" i="2"/>
  <c r="Y33" i="2"/>
  <c r="Y32" i="2"/>
  <c r="Y31" i="2"/>
  <c r="Y29" i="2"/>
  <c r="Y28" i="2"/>
  <c r="Y27" i="2"/>
  <c r="Y26" i="2"/>
  <c r="Y25" i="2"/>
  <c r="Y24" i="2"/>
  <c r="Y23" i="2"/>
  <c r="Y22" i="2"/>
  <c r="Y21" i="2"/>
  <c r="Y20" i="2"/>
  <c r="Y19" i="2"/>
  <c r="Y18" i="2"/>
  <c r="Y17" i="2"/>
  <c r="Y16" i="2"/>
  <c r="Y15" i="2"/>
  <c r="Y14" i="2"/>
  <c r="Y13" i="2"/>
  <c r="Y12" i="2"/>
  <c r="Y11" i="2"/>
  <c r="Y10" i="2"/>
  <c r="Y9" i="2"/>
  <c r="Y8" i="2"/>
  <c r="Y7" i="2"/>
  <c r="Y6" i="2"/>
  <c r="Y5" i="2"/>
  <c r="Y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1" i="2"/>
  <c r="P32" i="2"/>
  <c r="P33" i="2"/>
  <c r="P34" i="2"/>
  <c r="P4" i="2"/>
  <c r="D38" i="28"/>
  <c r="D37" i="28"/>
  <c r="D36" i="28"/>
  <c r="D34" i="28"/>
  <c r="D33" i="28"/>
  <c r="D32" i="28"/>
  <c r="D31" i="28"/>
  <c r="D30" i="28"/>
  <c r="D29" i="28"/>
  <c r="D28" i="28"/>
  <c r="D27" i="28"/>
  <c r="D26" i="28"/>
  <c r="D25" i="28"/>
  <c r="D23" i="28"/>
  <c r="D21" i="28"/>
  <c r="D19" i="28"/>
  <c r="D15" i="28"/>
  <c r="D14" i="28"/>
  <c r="D13" i="28"/>
  <c r="D12" i="28"/>
  <c r="D7" i="28"/>
  <c r="D36" i="32"/>
  <c r="D35" i="32"/>
  <c r="D34" i="32"/>
  <c r="D33" i="32"/>
  <c r="D32" i="32"/>
  <c r="D31" i="32"/>
  <c r="D30" i="32"/>
  <c r="D29" i="32"/>
  <c r="D28" i="32"/>
  <c r="D27" i="32"/>
  <c r="D25" i="32"/>
  <c r="D24" i="32"/>
  <c r="D20" i="32"/>
  <c r="D17" i="32"/>
  <c r="D16" i="32"/>
  <c r="D15" i="32"/>
  <c r="D14" i="32"/>
  <c r="D13" i="32"/>
  <c r="D10" i="32"/>
  <c r="D9" i="32"/>
  <c r="D8" i="32"/>
  <c r="D7" i="32"/>
  <c r="R28" i="2"/>
  <c r="R27" i="2"/>
  <c r="R26" i="2"/>
  <c r="R25" i="2"/>
  <c r="R22" i="2"/>
  <c r="R18" i="2"/>
  <c r="R12" i="2"/>
  <c r="R10" i="2"/>
  <c r="AD8" i="32" l="1"/>
  <c r="AC8" i="32"/>
  <c r="AA7" i="32"/>
  <c r="AF11" i="32"/>
  <c r="AB11" i="32"/>
  <c r="AD10" i="28"/>
  <c r="AC10" i="28"/>
  <c r="AB8" i="32"/>
  <c r="AC9" i="32"/>
  <c r="AE11" i="32"/>
  <c r="AA11" i="32"/>
  <c r="AB7" i="32"/>
  <c r="AF10" i="28"/>
  <c r="AD11" i="32"/>
  <c r="AB10" i="28"/>
  <c r="AC11" i="32"/>
  <c r="AE10" i="28"/>
  <c r="AA10" i="28"/>
  <c r="AF24" i="28"/>
  <c r="AC24" i="28"/>
  <c r="AB24" i="28"/>
  <c r="AE24" i="28"/>
  <c r="AD24" i="28"/>
  <c r="AA24" i="28"/>
  <c r="AD6" i="28"/>
  <c r="AE8" i="28"/>
  <c r="AB8" i="28"/>
  <c r="AE9" i="28"/>
  <c r="AC6" i="28"/>
  <c r="AB6" i="28"/>
  <c r="AA8" i="28"/>
  <c r="AD9" i="28"/>
  <c r="AA9" i="28"/>
  <c r="AA6" i="28"/>
  <c r="AE6" i="28"/>
  <c r="AF8" i="28"/>
  <c r="AC9" i="28"/>
  <c r="AF9" i="28"/>
  <c r="AF6" i="28"/>
  <c r="AC8" i="28"/>
  <c r="AD8" i="28"/>
  <c r="AB9" i="28"/>
  <c r="AA26" i="32"/>
  <c r="AC26" i="32"/>
  <c r="AF26" i="32"/>
  <c r="AB26" i="32"/>
  <c r="AE26" i="32"/>
  <c r="AD26" i="32"/>
  <c r="AU7" i="28"/>
  <c r="AU12" i="28"/>
  <c r="AU16" i="28"/>
  <c r="AU21" i="28"/>
  <c r="AU25" i="28"/>
  <c r="AT9" i="28"/>
  <c r="AT19" i="28"/>
  <c r="AS7" i="28"/>
  <c r="AS12" i="28"/>
  <c r="AS16" i="28"/>
  <c r="AS21" i="28"/>
  <c r="AS25" i="28"/>
  <c r="AR8" i="28"/>
  <c r="AR13" i="28"/>
  <c r="AR17" i="28"/>
  <c r="AR22" i="28"/>
  <c r="AR26" i="28"/>
  <c r="AR30" i="28"/>
  <c r="AQ7" i="28"/>
  <c r="AQ12" i="28"/>
  <c r="AQ16" i="28"/>
  <c r="AQ21" i="28"/>
  <c r="AQ25" i="28"/>
  <c r="AP9" i="28"/>
  <c r="AP19" i="28"/>
  <c r="AU8" i="28"/>
  <c r="AU13" i="28"/>
  <c r="AU17" i="28"/>
  <c r="AU22" i="28"/>
  <c r="AU26" i="28"/>
  <c r="AU30" i="28"/>
  <c r="AU6" i="28"/>
  <c r="AT10" i="28"/>
  <c r="AT15" i="28"/>
  <c r="AS8" i="28"/>
  <c r="AS13" i="28"/>
  <c r="AS17" i="28"/>
  <c r="AS22" i="28"/>
  <c r="AS26" i="28"/>
  <c r="AS30" i="28"/>
  <c r="AS6" i="28"/>
  <c r="AR9" i="28"/>
  <c r="AR19" i="28"/>
  <c r="AQ8" i="28"/>
  <c r="AQ13" i="28"/>
  <c r="AQ17" i="28"/>
  <c r="AQ22" i="28"/>
  <c r="AQ26" i="28"/>
  <c r="AQ30" i="28"/>
  <c r="AQ6" i="28"/>
  <c r="AP10" i="28"/>
  <c r="AP15" i="28"/>
  <c r="AT7" i="28"/>
  <c r="AT16" i="28"/>
  <c r="AT25" i="28"/>
  <c r="AS9" i="28"/>
  <c r="AS19" i="28"/>
  <c r="AR10" i="28"/>
  <c r="AP7" i="28"/>
  <c r="AP16" i="28"/>
  <c r="AP25" i="28"/>
  <c r="AU15" i="28"/>
  <c r="AT8" i="28"/>
  <c r="AT17" i="28"/>
  <c r="AT26" i="28"/>
  <c r="AS10" i="28"/>
  <c r="AR12" i="28"/>
  <c r="AR21" i="28"/>
  <c r="AR6" i="28"/>
  <c r="AQ15" i="28"/>
  <c r="AP8" i="28"/>
  <c r="AP17" i="28"/>
  <c r="AP26" i="28"/>
  <c r="AU11" i="32"/>
  <c r="AU16" i="32"/>
  <c r="AU7" i="32"/>
  <c r="AT11" i="32"/>
  <c r="AT16" i="32"/>
  <c r="AT7" i="32"/>
  <c r="AS11" i="32"/>
  <c r="AS16" i="32"/>
  <c r="AS7" i="32"/>
  <c r="AR9" i="32"/>
  <c r="AR14" i="32"/>
  <c r="AR18" i="32"/>
  <c r="AR23" i="32"/>
  <c r="AR27" i="32"/>
  <c r="AQ10" i="32"/>
  <c r="AQ20" i="32"/>
  <c r="AQ28" i="32"/>
  <c r="AQ32" i="32"/>
  <c r="AP10" i="32"/>
  <c r="AP20" i="32"/>
  <c r="AP28" i="32"/>
  <c r="AU9" i="28"/>
  <c r="AU19" i="28"/>
  <c r="AT12" i="28"/>
  <c r="AT21" i="28"/>
  <c r="AR15" i="28"/>
  <c r="AQ9" i="28"/>
  <c r="AQ19" i="28"/>
  <c r="AP12" i="28"/>
  <c r="AP21" i="28"/>
  <c r="AU8" i="32"/>
  <c r="AU13" i="32"/>
  <c r="AU17" i="32"/>
  <c r="AU22" i="32"/>
  <c r="AU26" i="32"/>
  <c r="AT8" i="32"/>
  <c r="AT13" i="32"/>
  <c r="AT17" i="32"/>
  <c r="AT22" i="32"/>
  <c r="AT26" i="32"/>
  <c r="AS8" i="32"/>
  <c r="AS13" i="32"/>
  <c r="AS17" i="32"/>
  <c r="AS22" i="32"/>
  <c r="AS26" i="32"/>
  <c r="AR7" i="32"/>
  <c r="AR10" i="32"/>
  <c r="AR20" i="32"/>
  <c r="AR28" i="32"/>
  <c r="AR32" i="32"/>
  <c r="AQ11" i="32"/>
  <c r="AQ16" i="32"/>
  <c r="AQ7" i="32"/>
  <c r="AP11" i="32"/>
  <c r="AP16" i="32"/>
  <c r="AT22" i="28"/>
  <c r="AR25" i="28"/>
  <c r="AP30" i="28"/>
  <c r="AU32" i="32"/>
  <c r="AT10" i="32"/>
  <c r="AT20" i="32"/>
  <c r="AT28" i="32"/>
  <c r="AS32" i="32"/>
  <c r="AR8" i="32"/>
  <c r="AR17" i="32"/>
  <c r="AR26" i="32"/>
  <c r="AQ14" i="32"/>
  <c r="AQ23" i="32"/>
  <c r="AP9" i="32"/>
  <c r="AP18" i="32"/>
  <c r="AP27" i="32"/>
  <c r="AV27" i="32" s="1"/>
  <c r="AP7" i="32"/>
  <c r="AT6" i="28"/>
  <c r="AR7" i="28"/>
  <c r="AQ10" i="28"/>
  <c r="AP13" i="28"/>
  <c r="AU10" i="32"/>
  <c r="AU20" i="32"/>
  <c r="AU28" i="32"/>
  <c r="AT32" i="32"/>
  <c r="AS10" i="32"/>
  <c r="AS28" i="32"/>
  <c r="AR13" i="32"/>
  <c r="AQ9" i="32"/>
  <c r="AQ27" i="32"/>
  <c r="AP14" i="32"/>
  <c r="AS15" i="28"/>
  <c r="AU23" i="32"/>
  <c r="AT9" i="32"/>
  <c r="AT27" i="32"/>
  <c r="AS14" i="32"/>
  <c r="AR16" i="32"/>
  <c r="AQ13" i="32"/>
  <c r="AP8" i="32"/>
  <c r="AP32" i="32"/>
  <c r="AT30" i="28"/>
  <c r="AP6" i="28"/>
  <c r="AU9" i="32"/>
  <c r="AU18" i="32"/>
  <c r="AU27" i="32"/>
  <c r="AT14" i="32"/>
  <c r="AT23" i="32"/>
  <c r="AS9" i="32"/>
  <c r="AS18" i="32"/>
  <c r="AS27" i="32"/>
  <c r="AR11" i="32"/>
  <c r="AQ8" i="32"/>
  <c r="AQ17" i="32"/>
  <c r="AQ26" i="32"/>
  <c r="AP13" i="32"/>
  <c r="AP22" i="32"/>
  <c r="AS20" i="32"/>
  <c r="AQ18" i="32"/>
  <c r="AP23" i="32"/>
  <c r="AU10" i="28"/>
  <c r="AR16" i="28"/>
  <c r="AP22" i="28"/>
  <c r="AP26" i="32"/>
  <c r="AR22" i="32"/>
  <c r="AT13" i="28"/>
  <c r="AU14" i="32"/>
  <c r="AT18" i="32"/>
  <c r="AS23" i="32"/>
  <c r="AQ22" i="32"/>
  <c r="AP17" i="32"/>
  <c r="AD19" i="28"/>
  <c r="AC19" i="28"/>
  <c r="AA19" i="28"/>
  <c r="AB19" i="28"/>
  <c r="AE19" i="28"/>
  <c r="AF19" i="28"/>
  <c r="AC26" i="28"/>
  <c r="AA26" i="28"/>
  <c r="AE26" i="28"/>
  <c r="AF26" i="28"/>
  <c r="AD26" i="28"/>
  <c r="AB26" i="28"/>
  <c r="AC17" i="28"/>
  <c r="AA17" i="28"/>
  <c r="AE17" i="28"/>
  <c r="AF17" i="28"/>
  <c r="AD17" i="28"/>
  <c r="AB17" i="28"/>
  <c r="AC13" i="28"/>
  <c r="AA13" i="28"/>
  <c r="AE13" i="28"/>
  <c r="AF13" i="28"/>
  <c r="AD13" i="28"/>
  <c r="AB13" i="28"/>
  <c r="AE21" i="28"/>
  <c r="AF21" i="28"/>
  <c r="AD21" i="28"/>
  <c r="AB21" i="28"/>
  <c r="AC21" i="28"/>
  <c r="AA21" i="28"/>
  <c r="AD27" i="28"/>
  <c r="AC27" i="28"/>
  <c r="AA27" i="28"/>
  <c r="AB27" i="28"/>
  <c r="AE27" i="28"/>
  <c r="AF27" i="28"/>
  <c r="AF31" i="28"/>
  <c r="AB31" i="28"/>
  <c r="AC31" i="28"/>
  <c r="AA31" i="28"/>
  <c r="AD31" i="28"/>
  <c r="AE31" i="28"/>
  <c r="AF20" i="28"/>
  <c r="AD20" i="28"/>
  <c r="AB20" i="28"/>
  <c r="AE20" i="28"/>
  <c r="AC20" i="28"/>
  <c r="AA20" i="28"/>
  <c r="AC34" i="28"/>
  <c r="AA34" i="28"/>
  <c r="AE34" i="28"/>
  <c r="AF34" i="28"/>
  <c r="AD34" i="28"/>
  <c r="AB34" i="28"/>
  <c r="AD14" i="28"/>
  <c r="AB14" i="28"/>
  <c r="AC14" i="28"/>
  <c r="AA14" i="28"/>
  <c r="AE14" i="28"/>
  <c r="AF14" i="28"/>
  <c r="AB23" i="28"/>
  <c r="AC23" i="28"/>
  <c r="AA23" i="28"/>
  <c r="AD23" i="28"/>
  <c r="AE23" i="28"/>
  <c r="AF23" i="28"/>
  <c r="AF28" i="28"/>
  <c r="AD28" i="28"/>
  <c r="AB28" i="28"/>
  <c r="AE28" i="28"/>
  <c r="AC28" i="28"/>
  <c r="AA28" i="28"/>
  <c r="AF32" i="28"/>
  <c r="AD32" i="28"/>
  <c r="AB32" i="28"/>
  <c r="AE32" i="28"/>
  <c r="AC32" i="28"/>
  <c r="AA32" i="28"/>
  <c r="AC22" i="28"/>
  <c r="AA22" i="28"/>
  <c r="AE22" i="28"/>
  <c r="AF22" i="28"/>
  <c r="AD22" i="28"/>
  <c r="AB22" i="28"/>
  <c r="AE12" i="28"/>
  <c r="AC12" i="28"/>
  <c r="AA12" i="28"/>
  <c r="AF12" i="28"/>
  <c r="AD12" i="28"/>
  <c r="AB12" i="28"/>
  <c r="AC30" i="28"/>
  <c r="AA30" i="28"/>
  <c r="AE30" i="28"/>
  <c r="AF30" i="28"/>
  <c r="AD30" i="28"/>
  <c r="AB30" i="28"/>
  <c r="Q7" i="28"/>
  <c r="AE7" i="28"/>
  <c r="AA7" i="28"/>
  <c r="AF7" i="28"/>
  <c r="AD7" i="28"/>
  <c r="AB7" i="28"/>
  <c r="AC7" i="28"/>
  <c r="AF15" i="28"/>
  <c r="AD15" i="28"/>
  <c r="AB15" i="28"/>
  <c r="AE15" i="28"/>
  <c r="AC15" i="28"/>
  <c r="AA15" i="28"/>
  <c r="AE25" i="28"/>
  <c r="AC25" i="28"/>
  <c r="AF25" i="28"/>
  <c r="AD25" i="28"/>
  <c r="AB25" i="28"/>
  <c r="AA25" i="28"/>
  <c r="AE29" i="28"/>
  <c r="AA29" i="28"/>
  <c r="AF29" i="28"/>
  <c r="AD29" i="28"/>
  <c r="AB29" i="28"/>
  <c r="AC29" i="28"/>
  <c r="AE33" i="28"/>
  <c r="AC33" i="28"/>
  <c r="AF33" i="28"/>
  <c r="AD33" i="28"/>
  <c r="AB33" i="28"/>
  <c r="AA33" i="28"/>
  <c r="AE16" i="28"/>
  <c r="AC16" i="28"/>
  <c r="AA16" i="28"/>
  <c r="AF16" i="28"/>
  <c r="AD16" i="28"/>
  <c r="AB16" i="28"/>
  <c r="AF7" i="32"/>
  <c r="AE7" i="32"/>
  <c r="AC7" i="32"/>
  <c r="AD7" i="32"/>
  <c r="AE27" i="32"/>
  <c r="AC27" i="32"/>
  <c r="AB27" i="32"/>
  <c r="AA27" i="32"/>
  <c r="AG27" i="32" s="1"/>
  <c r="AG37" i="32" s="1"/>
  <c r="AF27" i="32"/>
  <c r="AD27" i="32"/>
  <c r="AF8" i="32"/>
  <c r="AE8" i="32"/>
  <c r="AA8" i="32"/>
  <c r="AA14" i="32"/>
  <c r="AF14" i="32"/>
  <c r="AD14" i="32"/>
  <c r="AE14" i="32"/>
  <c r="AC14" i="32"/>
  <c r="AB14" i="32"/>
  <c r="AF20" i="32"/>
  <c r="AD20" i="32"/>
  <c r="AE20" i="32"/>
  <c r="AC20" i="32"/>
  <c r="AB20" i="32"/>
  <c r="AA20" i="32"/>
  <c r="AF28" i="32"/>
  <c r="AD28" i="32"/>
  <c r="AE28" i="32"/>
  <c r="AC28" i="32"/>
  <c r="AB28" i="32"/>
  <c r="AA28" i="32"/>
  <c r="AF32" i="32"/>
  <c r="AD32" i="32"/>
  <c r="AE32" i="32"/>
  <c r="AC32" i="32"/>
  <c r="AB32" i="32"/>
  <c r="AA32" i="32"/>
  <c r="AD36" i="32"/>
  <c r="AA36" i="32"/>
  <c r="AE36" i="32"/>
  <c r="AC36" i="32"/>
  <c r="AB36" i="32"/>
  <c r="AE23" i="32"/>
  <c r="AC23" i="32"/>
  <c r="AB23" i="32"/>
  <c r="AD23" i="32"/>
  <c r="AA23" i="32"/>
  <c r="AF23" i="32"/>
  <c r="AA13" i="32"/>
  <c r="AF13" i="32"/>
  <c r="AD13" i="32"/>
  <c r="AE13" i="32"/>
  <c r="AC13" i="32"/>
  <c r="AB13" i="32"/>
  <c r="AE35" i="32"/>
  <c r="AC35" i="32"/>
  <c r="AB35" i="32"/>
  <c r="AA35" i="32"/>
  <c r="AF35" i="32"/>
  <c r="AD35" i="32"/>
  <c r="AA18" i="32"/>
  <c r="AF18" i="32"/>
  <c r="AD18" i="32"/>
  <c r="AE18" i="32"/>
  <c r="AC18" i="32"/>
  <c r="AB18" i="32"/>
  <c r="AA9" i="32"/>
  <c r="AF9" i="32"/>
  <c r="AD9" i="32"/>
  <c r="AE9" i="32"/>
  <c r="AB9" i="32"/>
  <c r="AE15" i="32"/>
  <c r="AC15" i="32"/>
  <c r="AB15" i="32"/>
  <c r="AA15" i="32"/>
  <c r="AF15" i="32"/>
  <c r="AD15" i="32"/>
  <c r="AF24" i="32"/>
  <c r="AD24" i="32"/>
  <c r="AA24" i="32"/>
  <c r="AE24" i="32"/>
  <c r="AC24" i="32"/>
  <c r="AB24" i="32"/>
  <c r="AA29" i="32"/>
  <c r="AF29" i="32"/>
  <c r="AD29" i="32"/>
  <c r="AE29" i="32"/>
  <c r="AC29" i="32"/>
  <c r="AB29" i="32"/>
  <c r="AA33" i="32"/>
  <c r="AF33" i="32"/>
  <c r="AD33" i="32"/>
  <c r="AE33" i="32"/>
  <c r="AC33" i="32"/>
  <c r="AB33" i="32"/>
  <c r="AA22" i="32"/>
  <c r="AB22" i="32"/>
  <c r="AF22" i="32"/>
  <c r="AD22" i="32"/>
  <c r="AE22" i="32"/>
  <c r="AC22" i="32"/>
  <c r="AA17" i="32"/>
  <c r="AF17" i="32"/>
  <c r="AD17" i="32"/>
  <c r="AE17" i="32"/>
  <c r="AC17" i="32"/>
  <c r="AB17" i="32"/>
  <c r="AE31" i="32"/>
  <c r="AC31" i="32"/>
  <c r="AB31" i="32"/>
  <c r="AA31" i="32"/>
  <c r="AF31" i="32"/>
  <c r="AD31" i="32"/>
  <c r="AB10" i="32"/>
  <c r="AA10" i="32"/>
  <c r="AF10" i="32"/>
  <c r="AD10" i="32"/>
  <c r="AE10" i="32"/>
  <c r="AC10" i="32"/>
  <c r="AF16" i="32"/>
  <c r="AD16" i="32"/>
  <c r="AE16" i="32"/>
  <c r="AC16" i="32"/>
  <c r="AB16" i="32"/>
  <c r="AA16" i="32"/>
  <c r="AA25" i="32"/>
  <c r="AF25" i="32"/>
  <c r="AD25" i="32"/>
  <c r="AE25" i="32"/>
  <c r="AC25" i="32"/>
  <c r="AB25" i="32"/>
  <c r="AA30" i="32"/>
  <c r="AF30" i="32"/>
  <c r="AD30" i="32"/>
  <c r="AE30" i="32"/>
  <c r="AC30" i="32"/>
  <c r="AB30" i="32"/>
  <c r="AA34" i="32"/>
  <c r="AB34" i="32"/>
  <c r="AF34" i="32"/>
  <c r="AD34" i="32"/>
  <c r="AE34" i="32"/>
  <c r="AC34" i="32"/>
  <c r="AA21" i="32"/>
  <c r="AF21" i="32"/>
  <c r="AD21" i="32"/>
  <c r="AE21" i="32"/>
  <c r="AC21" i="32"/>
  <c r="AB21" i="32"/>
  <c r="Q13" i="32"/>
  <c r="P13" i="32"/>
  <c r="O13" i="32"/>
  <c r="L13" i="32"/>
  <c r="Q27" i="32"/>
  <c r="P27" i="32"/>
  <c r="O27" i="32"/>
  <c r="L27" i="32"/>
  <c r="Q18" i="32"/>
  <c r="P18" i="32"/>
  <c r="O18" i="32"/>
  <c r="L18" i="32"/>
  <c r="Q14" i="32"/>
  <c r="O14" i="32"/>
  <c r="L14" i="32"/>
  <c r="P14" i="32"/>
  <c r="P28" i="32"/>
  <c r="O28" i="32"/>
  <c r="L28" i="32"/>
  <c r="Q28" i="32"/>
  <c r="P32" i="32"/>
  <c r="O32" i="32"/>
  <c r="L32" i="32"/>
  <c r="Q32" i="32"/>
  <c r="Q9" i="32"/>
  <c r="P9" i="32"/>
  <c r="N9" i="32"/>
  <c r="O9" i="32"/>
  <c r="L9" i="32"/>
  <c r="P15" i="32"/>
  <c r="O15" i="32"/>
  <c r="L15" i="32"/>
  <c r="Q15" i="32"/>
  <c r="P24" i="32"/>
  <c r="O24" i="32"/>
  <c r="L24" i="32"/>
  <c r="Q24" i="32"/>
  <c r="P29" i="32"/>
  <c r="O29" i="32"/>
  <c r="L29" i="32"/>
  <c r="Q29" i="32"/>
  <c r="Q22" i="32"/>
  <c r="P22" i="32"/>
  <c r="O22" i="32"/>
  <c r="L22" i="32"/>
  <c r="N7" i="32"/>
  <c r="P7" i="32"/>
  <c r="O7" i="32"/>
  <c r="Q7" i="32"/>
  <c r="P17" i="32"/>
  <c r="O17" i="32"/>
  <c r="L17" i="32"/>
  <c r="Q17" i="32"/>
  <c r="Q31" i="32"/>
  <c r="P31" i="32"/>
  <c r="O31" i="32"/>
  <c r="L31" i="32"/>
  <c r="P8" i="32"/>
  <c r="O8" i="32"/>
  <c r="N8" i="32"/>
  <c r="Q8" i="32"/>
  <c r="P20" i="32"/>
  <c r="O20" i="32"/>
  <c r="L20" i="32"/>
  <c r="Q20" i="32"/>
  <c r="Q23" i="32"/>
  <c r="O23" i="32"/>
  <c r="L23" i="32"/>
  <c r="P23" i="32"/>
  <c r="P10" i="32"/>
  <c r="O10" i="32"/>
  <c r="N10" i="32"/>
  <c r="L10" i="32"/>
  <c r="Q10" i="32"/>
  <c r="P16" i="32"/>
  <c r="O16" i="32"/>
  <c r="L16" i="32"/>
  <c r="Q16" i="32"/>
  <c r="P25" i="32"/>
  <c r="O25" i="32"/>
  <c r="L25" i="32"/>
  <c r="Q25" i="32"/>
  <c r="Q30" i="32"/>
  <c r="P30" i="32"/>
  <c r="O30" i="32"/>
  <c r="L30" i="32"/>
  <c r="P21" i="32"/>
  <c r="O21" i="32"/>
  <c r="L21" i="32"/>
  <c r="Q21" i="32"/>
  <c r="L6" i="28"/>
  <c r="Q14" i="28"/>
  <c r="Q13" i="28"/>
  <c r="M13" i="28"/>
  <c r="P13" i="28"/>
  <c r="L13" i="28"/>
  <c r="N13" i="28"/>
  <c r="O13" i="28"/>
  <c r="Q15" i="28"/>
  <c r="M15" i="28"/>
  <c r="P15" i="28"/>
  <c r="L15" i="28"/>
  <c r="O15" i="28"/>
  <c r="N15" i="28"/>
  <c r="O16" i="28"/>
  <c r="N16" i="28"/>
  <c r="Q16" i="28"/>
  <c r="M16" i="28"/>
  <c r="P16" i="28"/>
  <c r="L16" i="28"/>
  <c r="P21" i="28"/>
  <c r="O21" i="28"/>
  <c r="N21" i="28"/>
  <c r="M21" i="28"/>
  <c r="L21" i="28"/>
  <c r="Q21" i="28"/>
  <c r="N27" i="28"/>
  <c r="Q27" i="28"/>
  <c r="M27" i="28"/>
  <c r="L27" i="28"/>
  <c r="P27" i="28"/>
  <c r="O27" i="28"/>
  <c r="O22" i="28"/>
  <c r="N22" i="28"/>
  <c r="Q22" i="28"/>
  <c r="M22" i="28"/>
  <c r="L22" i="28"/>
  <c r="P22" i="28"/>
  <c r="O9" i="28"/>
  <c r="Q9" i="28"/>
  <c r="L9" i="28"/>
  <c r="N9" i="28"/>
  <c r="P9" i="28"/>
  <c r="P6" i="28"/>
  <c r="O6" i="28"/>
  <c r="M6" i="28"/>
  <c r="N6" i="28"/>
  <c r="Q6" i="28"/>
  <c r="P8" i="28"/>
  <c r="N8" i="28"/>
  <c r="M8" i="28"/>
  <c r="O12" i="28"/>
  <c r="N12" i="28"/>
  <c r="M12" i="28"/>
  <c r="P12" i="28"/>
  <c r="L12" i="28"/>
  <c r="Q12" i="28"/>
  <c r="O14" i="28"/>
  <c r="L14" i="28"/>
  <c r="N14" i="28"/>
  <c r="M14" i="28"/>
  <c r="P14" i="28"/>
  <c r="N7" i="28"/>
  <c r="M7" i="28"/>
  <c r="P7" i="28"/>
  <c r="L7" i="28"/>
  <c r="O7" i="28"/>
  <c r="Q28" i="28"/>
  <c r="M28" i="28"/>
  <c r="L28" i="28"/>
  <c r="P28" i="28"/>
  <c r="O28" i="28"/>
  <c r="N28" i="28"/>
  <c r="Q17" i="28"/>
  <c r="M17" i="28"/>
  <c r="P17" i="28"/>
  <c r="L17" i="28"/>
  <c r="O17" i="28"/>
  <c r="N17" i="28"/>
  <c r="O29" i="28"/>
  <c r="N29" i="28"/>
  <c r="Q29" i="28"/>
  <c r="M29" i="28"/>
  <c r="P29" i="28"/>
  <c r="L29" i="28"/>
  <c r="N23" i="28"/>
  <c r="P23" i="28"/>
  <c r="O23" i="28"/>
  <c r="L23" i="28"/>
  <c r="Q23" i="28"/>
  <c r="M23" i="28"/>
  <c r="Q24" i="28"/>
  <c r="M24" i="28"/>
  <c r="O24" i="28"/>
  <c r="L24" i="28"/>
  <c r="N24" i="28"/>
  <c r="P24" i="28"/>
  <c r="Q20" i="28"/>
  <c r="M20" i="28"/>
  <c r="L20" i="28"/>
  <c r="P20" i="28"/>
  <c r="O20" i="28"/>
  <c r="N20" i="28"/>
  <c r="P25" i="28"/>
  <c r="N25" i="28"/>
  <c r="Q25" i="28"/>
  <c r="M25" i="28"/>
  <c r="O25" i="28"/>
  <c r="L25" i="28"/>
  <c r="P19" i="28"/>
  <c r="L19" i="28"/>
  <c r="N19" i="28"/>
  <c r="Q19" i="28"/>
  <c r="M19" i="28"/>
  <c r="O19" i="28"/>
  <c r="O26" i="28"/>
  <c r="L26" i="28"/>
  <c r="Q26" i="28"/>
  <c r="M26" i="28"/>
  <c r="P26" i="28"/>
  <c r="N26" i="28"/>
  <c r="N30" i="28"/>
  <c r="Q30" i="28"/>
  <c r="M30" i="28"/>
  <c r="P30" i="28"/>
  <c r="O30" i="28"/>
  <c r="L30" i="28"/>
  <c r="R17" i="2"/>
  <c r="R20" i="2"/>
  <c r="R19" i="2"/>
  <c r="C8" i="34"/>
  <c r="B5" i="34"/>
  <c r="AV17" i="28" l="1"/>
  <c r="Q12" i="32"/>
  <c r="AV30" i="28"/>
  <c r="P19" i="32"/>
  <c r="AT11" i="28"/>
  <c r="R26" i="28"/>
  <c r="R25" i="28"/>
  <c r="R35" i="28" s="1"/>
  <c r="R23" i="28"/>
  <c r="R29" i="28"/>
  <c r="R17" i="28"/>
  <c r="R9" i="28"/>
  <c r="R22" i="28"/>
  <c r="R21" i="28"/>
  <c r="AV26" i="28"/>
  <c r="AB11" i="28"/>
  <c r="AE11" i="28"/>
  <c r="AG24" i="28"/>
  <c r="AF11" i="28"/>
  <c r="AG15" i="28"/>
  <c r="AD11" i="28"/>
  <c r="AG27" i="28"/>
  <c r="AC11" i="28"/>
  <c r="R15" i="28"/>
  <c r="O12" i="32"/>
  <c r="AG30" i="28"/>
  <c r="AF18" i="28"/>
  <c r="AG22" i="28"/>
  <c r="AG28" i="28"/>
  <c r="AG20" i="28"/>
  <c r="AG31" i="28"/>
  <c r="AG13" i="28"/>
  <c r="AG26" i="28"/>
  <c r="AT12" i="32"/>
  <c r="AV10" i="28"/>
  <c r="AS11" i="28"/>
  <c r="R6" i="28"/>
  <c r="R12" i="28"/>
  <c r="R18" i="28" s="1"/>
  <c r="R30" i="28"/>
  <c r="R19" i="28"/>
  <c r="R24" i="28"/>
  <c r="R14" i="28"/>
  <c r="R8" i="28"/>
  <c r="P12" i="32"/>
  <c r="N19" i="32"/>
  <c r="AG33" i="28"/>
  <c r="AG25" i="28"/>
  <c r="AG35" i="28" s="1"/>
  <c r="D13" i="29" s="1"/>
  <c r="AA11" i="28"/>
  <c r="AG7" i="28"/>
  <c r="AG12" i="28"/>
  <c r="AG23" i="28"/>
  <c r="AG19" i="28"/>
  <c r="AV17" i="32"/>
  <c r="AV22" i="28"/>
  <c r="AV6" i="28"/>
  <c r="AP11" i="28"/>
  <c r="AV14" i="32"/>
  <c r="AV13" i="28"/>
  <c r="AV18" i="32"/>
  <c r="AR12" i="32"/>
  <c r="AV21" i="28"/>
  <c r="AS12" i="32"/>
  <c r="AV8" i="28"/>
  <c r="AR11" i="28"/>
  <c r="AV25" i="28"/>
  <c r="AQ11" i="28"/>
  <c r="AV9" i="28"/>
  <c r="AG8" i="28"/>
  <c r="AG11" i="32"/>
  <c r="R20" i="28"/>
  <c r="R16" i="28"/>
  <c r="R28" i="28"/>
  <c r="R7" i="28"/>
  <c r="R27" i="28"/>
  <c r="R13" i="28"/>
  <c r="N12" i="32"/>
  <c r="O19" i="32"/>
  <c r="AG16" i="28"/>
  <c r="AG32" i="28"/>
  <c r="AG14" i="28"/>
  <c r="AG21" i="28"/>
  <c r="AG17" i="28"/>
  <c r="AV13" i="32"/>
  <c r="AP12" i="32"/>
  <c r="AV7" i="32"/>
  <c r="AV9" i="32"/>
  <c r="AV11" i="32"/>
  <c r="AV12" i="28"/>
  <c r="AV10" i="32"/>
  <c r="AV16" i="28"/>
  <c r="AG6" i="28"/>
  <c r="AG10" i="28"/>
  <c r="AG29" i="28"/>
  <c r="AQ12" i="32"/>
  <c r="AU12" i="32"/>
  <c r="AV7" i="28"/>
  <c r="AV15" i="28"/>
  <c r="AU11" i="28"/>
  <c r="AV19" i="28"/>
  <c r="AG9" i="28"/>
  <c r="AA18" i="28"/>
  <c r="AD18" i="28"/>
  <c r="AA35" i="28"/>
  <c r="AB18" i="28"/>
  <c r="AC18" i="28"/>
  <c r="AF35" i="28"/>
  <c r="AC35" i="28"/>
  <c r="AB35" i="28"/>
  <c r="AG15" i="32"/>
  <c r="AE18" i="28"/>
  <c r="AE35" i="28"/>
  <c r="AD35" i="28"/>
  <c r="AG10" i="32"/>
  <c r="AG9" i="32"/>
  <c r="AG18" i="32"/>
  <c r="AG13" i="32"/>
  <c r="AG14" i="32"/>
  <c r="AA12" i="32"/>
  <c r="AG7" i="32"/>
  <c r="AB19" i="32"/>
  <c r="AC37" i="32"/>
  <c r="AC19" i="32"/>
  <c r="AA19" i="32"/>
  <c r="AE37" i="32"/>
  <c r="AE12" i="32"/>
  <c r="AF19" i="32"/>
  <c r="AC12" i="32"/>
  <c r="AE19" i="32"/>
  <c r="AA37" i="32"/>
  <c r="AD37" i="32"/>
  <c r="AD12" i="32"/>
  <c r="AD19" i="32"/>
  <c r="AB37" i="32"/>
  <c r="AB12" i="32"/>
  <c r="AF12" i="32"/>
  <c r="R27" i="32"/>
  <c r="R17" i="32"/>
  <c r="R18" i="32"/>
  <c r="R30" i="32"/>
  <c r="R25" i="32"/>
  <c r="R10" i="32"/>
  <c r="R29" i="32"/>
  <c r="R15" i="32"/>
  <c r="R9" i="32"/>
  <c r="R32" i="32"/>
  <c r="R14" i="32"/>
  <c r="R31" i="32"/>
  <c r="L12" i="32"/>
  <c r="R7" i="32"/>
  <c r="R21" i="32"/>
  <c r="R16" i="32"/>
  <c r="R23" i="32"/>
  <c r="R20" i="32"/>
  <c r="R8" i="32"/>
  <c r="R22" i="32"/>
  <c r="R24" i="32"/>
  <c r="R28" i="32"/>
  <c r="R13" i="32"/>
  <c r="L19" i="32"/>
  <c r="Q19" i="32"/>
  <c r="M11" i="28"/>
  <c r="M18" i="28"/>
  <c r="O11" i="28"/>
  <c r="Q18" i="28"/>
  <c r="N18" i="28"/>
  <c r="Q11" i="28"/>
  <c r="P11" i="28"/>
  <c r="L18" i="28"/>
  <c r="O18" i="28"/>
  <c r="N11" i="28"/>
  <c r="L11" i="28"/>
  <c r="P18" i="28"/>
  <c r="AV11" i="28" l="1"/>
  <c r="C7" i="29" s="1"/>
  <c r="AG11" i="28"/>
  <c r="D7" i="29" s="1"/>
  <c r="R11" i="28"/>
  <c r="E7" i="29" s="1"/>
  <c r="AV12" i="32"/>
  <c r="C8" i="29" s="1"/>
  <c r="AG18" i="28"/>
  <c r="D10" i="29" s="1"/>
  <c r="E10" i="29"/>
  <c r="AB6" i="32"/>
  <c r="AC6" i="32"/>
  <c r="AA6" i="32"/>
  <c r="AG19" i="32"/>
  <c r="D11" i="29" s="1"/>
  <c r="D9" i="29" s="1"/>
  <c r="AD6" i="32"/>
  <c r="AG12" i="32"/>
  <c r="D8" i="29" s="1"/>
  <c r="D6" i="29" s="1"/>
  <c r="AE6" i="32"/>
  <c r="R19" i="32"/>
  <c r="E11" i="29" s="1"/>
  <c r="R12" i="32"/>
  <c r="E8" i="29" s="1"/>
  <c r="E6" i="29" l="1"/>
  <c r="E9" i="29"/>
  <c r="C6" i="29"/>
  <c r="Z8" i="33"/>
  <c r="B8" i="34"/>
  <c r="B7" i="34"/>
  <c r="B6" i="34"/>
  <c r="B4" i="34"/>
  <c r="AA7" i="33"/>
  <c r="Z7" i="33"/>
  <c r="AA31" i="2"/>
  <c r="AA32" i="2"/>
  <c r="Q1" i="33"/>
  <c r="R1" i="33"/>
  <c r="S1" i="33"/>
  <c r="T1" i="33"/>
  <c r="U1" i="33"/>
  <c r="V1" i="33"/>
  <c r="W1" i="33"/>
  <c r="X1" i="33"/>
  <c r="Y1" i="33"/>
  <c r="D1" i="33"/>
  <c r="E1" i="33"/>
  <c r="F1" i="33"/>
  <c r="G1" i="33"/>
  <c r="H1" i="33"/>
  <c r="I1" i="33"/>
  <c r="J1" i="33"/>
  <c r="K1" i="33"/>
  <c r="L1" i="33"/>
  <c r="C61" i="2"/>
  <c r="C45" i="2"/>
  <c r="AA25" i="2"/>
  <c r="AA26" i="2"/>
  <c r="AA27" i="2"/>
  <c r="AA28" i="2"/>
  <c r="C27" i="2"/>
  <c r="C12" i="33"/>
  <c r="C28" i="2"/>
  <c r="C26" i="2"/>
  <c r="C25" i="2"/>
  <c r="AA10" i="2"/>
  <c r="AA12" i="2"/>
  <c r="AA13" i="2"/>
  <c r="AA18" i="2"/>
  <c r="AA22" i="2"/>
  <c r="C59" i="2"/>
  <c r="C71" i="2"/>
  <c r="R72" i="2" l="1"/>
  <c r="AA72" i="2"/>
  <c r="R46" i="2"/>
  <c r="AA46" i="2"/>
  <c r="AA60" i="2"/>
  <c r="R60" i="2"/>
  <c r="AS20" i="28"/>
  <c r="AU21" i="32"/>
  <c r="AQ21" i="32"/>
  <c r="AP20" i="28"/>
  <c r="AR20" i="28"/>
  <c r="AS21" i="32"/>
  <c r="AU20" i="28"/>
  <c r="AQ20" i="28"/>
  <c r="AT20" i="28"/>
  <c r="AT21" i="32"/>
  <c r="AP21" i="32"/>
  <c r="AR21" i="32"/>
  <c r="AP32" i="28"/>
  <c r="AR32" i="28"/>
  <c r="AQ34" i="32"/>
  <c r="AP34" i="32"/>
  <c r="AQ32" i="28"/>
  <c r="AS34" i="32"/>
  <c r="AR34" i="32"/>
  <c r="AT32" i="28"/>
  <c r="AU32" i="28"/>
  <c r="AT34" i="32"/>
  <c r="AU34" i="32"/>
  <c r="AS32" i="28"/>
  <c r="AS30" i="32"/>
  <c r="AR30" i="32"/>
  <c r="AT28" i="28"/>
  <c r="AS28" i="28"/>
  <c r="AT30" i="32"/>
  <c r="AU28" i="28"/>
  <c r="AQ30" i="32"/>
  <c r="AU30" i="32"/>
  <c r="AQ28" i="28"/>
  <c r="AP28" i="28"/>
  <c r="AR28" i="28"/>
  <c r="AP30" i="32"/>
  <c r="AS29" i="28"/>
  <c r="AR31" i="32"/>
  <c r="AT29" i="28"/>
  <c r="AQ31" i="32"/>
  <c r="AP31" i="32"/>
  <c r="AU31" i="32"/>
  <c r="AU29" i="28"/>
  <c r="AR29" i="28"/>
  <c r="AT31" i="32"/>
  <c r="AQ29" i="28"/>
  <c r="AP29" i="28"/>
  <c r="AS31" i="32"/>
  <c r="M33" i="32"/>
  <c r="L33" i="32"/>
  <c r="P33" i="32"/>
  <c r="Q33" i="32"/>
  <c r="O33" i="32"/>
  <c r="M35" i="32"/>
  <c r="Q35" i="32"/>
  <c r="L35" i="32"/>
  <c r="O35" i="32"/>
  <c r="P35" i="32"/>
  <c r="AU31" i="28"/>
  <c r="AS31" i="28"/>
  <c r="AP33" i="32"/>
  <c r="AR33" i="32"/>
  <c r="AT31" i="28"/>
  <c r="AR31" i="28"/>
  <c r="AS33" i="32"/>
  <c r="AT33" i="32"/>
  <c r="AP31" i="28"/>
  <c r="AQ31" i="28"/>
  <c r="AU33" i="32"/>
  <c r="AQ33" i="32"/>
  <c r="AT27" i="28"/>
  <c r="AR27" i="28"/>
  <c r="AS29" i="32"/>
  <c r="AU27" i="28"/>
  <c r="AR29" i="32"/>
  <c r="AT29" i="32"/>
  <c r="AP29" i="32"/>
  <c r="AP27" i="28"/>
  <c r="AU29" i="32"/>
  <c r="AQ29" i="32"/>
  <c r="AS27" i="28"/>
  <c r="AQ27" i="28"/>
  <c r="AT24" i="28"/>
  <c r="AQ24" i="28"/>
  <c r="AT25" i="32"/>
  <c r="AP25" i="32"/>
  <c r="AS24" i="28"/>
  <c r="AR25" i="32"/>
  <c r="AU24" i="28"/>
  <c r="AU25" i="32"/>
  <c r="AQ25" i="32"/>
  <c r="AP24" i="28"/>
  <c r="AS25" i="32"/>
  <c r="AR24" i="28"/>
  <c r="AQ36" i="32"/>
  <c r="AR34" i="28"/>
  <c r="AQ34" i="28"/>
  <c r="AP34" i="28"/>
  <c r="AR36" i="32"/>
  <c r="AU36" i="32"/>
  <c r="AS34" i="28"/>
  <c r="AT34" i="28"/>
  <c r="AT36" i="32"/>
  <c r="AU34" i="28"/>
  <c r="AS36" i="32"/>
  <c r="AP36" i="32"/>
  <c r="M34" i="32"/>
  <c r="L34" i="32"/>
  <c r="O34" i="32"/>
  <c r="P34" i="32"/>
  <c r="Q34" i="32"/>
  <c r="AP38" i="28"/>
  <c r="AQ38" i="28"/>
  <c r="AT38" i="28"/>
  <c r="AR38" i="28"/>
  <c r="AS38" i="28"/>
  <c r="AU38" i="28"/>
  <c r="AE38" i="28"/>
  <c r="AC38" i="28"/>
  <c r="AF38" i="28"/>
  <c r="AA38" i="28"/>
  <c r="AD38" i="28"/>
  <c r="AB38" i="28"/>
  <c r="AA17" i="2"/>
  <c r="AP24" i="32"/>
  <c r="AS24" i="32"/>
  <c r="AP23" i="28"/>
  <c r="AQ24" i="32"/>
  <c r="AU24" i="32"/>
  <c r="AQ23" i="28"/>
  <c r="AR24" i="32"/>
  <c r="AT23" i="28"/>
  <c r="AR23" i="28"/>
  <c r="AU23" i="28"/>
  <c r="AS23" i="28"/>
  <c r="AT24" i="32"/>
  <c r="M36" i="32"/>
  <c r="P36" i="32"/>
  <c r="O36" i="32"/>
  <c r="Q36" i="32"/>
  <c r="AF36" i="32"/>
  <c r="L36" i="32"/>
  <c r="AQ33" i="28"/>
  <c r="AT33" i="28"/>
  <c r="AR33" i="28"/>
  <c r="AS33" i="28"/>
  <c r="AR35" i="32"/>
  <c r="AS35" i="32"/>
  <c r="AU33" i="28"/>
  <c r="AU35" i="32"/>
  <c r="AQ35" i="32"/>
  <c r="AT35" i="32"/>
  <c r="AP33" i="28"/>
  <c r="AP35" i="32"/>
  <c r="P34" i="28"/>
  <c r="L34" i="28"/>
  <c r="O34" i="28"/>
  <c r="M34" i="28"/>
  <c r="Q34" i="28"/>
  <c r="N34" i="28"/>
  <c r="P31" i="28"/>
  <c r="L31" i="28"/>
  <c r="O31" i="28"/>
  <c r="M31" i="28"/>
  <c r="Q31" i="28"/>
  <c r="N31" i="28"/>
  <c r="P33" i="28"/>
  <c r="M33" i="28"/>
  <c r="N33" i="28"/>
  <c r="O33" i="28"/>
  <c r="Q33" i="28"/>
  <c r="L33" i="28"/>
  <c r="L32" i="28"/>
  <c r="P32" i="28"/>
  <c r="Q32" i="28"/>
  <c r="N32" i="28"/>
  <c r="M32" i="28"/>
  <c r="O32" i="28"/>
  <c r="C9" i="33"/>
  <c r="L16" i="33"/>
  <c r="L17" i="33" s="1"/>
  <c r="F16" i="33"/>
  <c r="F17" i="33" s="1"/>
  <c r="J18" i="33"/>
  <c r="J19" i="33" s="1"/>
  <c r="E16" i="33"/>
  <c r="E17" i="33" s="1"/>
  <c r="D16" i="33"/>
  <c r="D17" i="33" s="1"/>
  <c r="H16" i="33"/>
  <c r="H17" i="33" s="1"/>
  <c r="G16" i="33"/>
  <c r="G17" i="33" s="1"/>
  <c r="J16" i="33"/>
  <c r="J17" i="33" s="1"/>
  <c r="H18" i="33"/>
  <c r="H19" i="33" s="1"/>
  <c r="I18" i="33"/>
  <c r="I19" i="33" s="1"/>
  <c r="K16" i="33"/>
  <c r="K17" i="33" s="1"/>
  <c r="F18" i="33"/>
  <c r="F19" i="33" s="1"/>
  <c r="C20" i="2"/>
  <c r="AA19" i="2"/>
  <c r="G18" i="33"/>
  <c r="G19" i="33" s="1"/>
  <c r="I16" i="33"/>
  <c r="I17" i="33" s="1"/>
  <c r="D18" i="33"/>
  <c r="D19" i="33" s="1"/>
  <c r="E18" i="33"/>
  <c r="E19" i="33" s="1"/>
  <c r="L18" i="33"/>
  <c r="L19" i="33" s="1"/>
  <c r="AA20" i="2"/>
  <c r="K18" i="33"/>
  <c r="K19" i="33" s="1"/>
  <c r="I12" i="33"/>
  <c r="J12" i="33"/>
  <c r="G12" i="33"/>
  <c r="K12" i="33"/>
  <c r="F12" i="33"/>
  <c r="H12" i="33"/>
  <c r="L12" i="33"/>
  <c r="D12" i="33"/>
  <c r="E12" i="33"/>
  <c r="F11" i="33"/>
  <c r="L11" i="33"/>
  <c r="I11" i="33"/>
  <c r="H11" i="33"/>
  <c r="E11" i="33"/>
  <c r="D11" i="33"/>
  <c r="G11" i="33"/>
  <c r="C11" i="33"/>
  <c r="C13" i="33" s="1"/>
  <c r="C46" i="2"/>
  <c r="D3" i="33"/>
  <c r="C60" i="2"/>
  <c r="C72" i="2"/>
  <c r="C3" i="33"/>
  <c r="F3" i="33"/>
  <c r="J11" i="33"/>
  <c r="K11" i="33"/>
  <c r="E3" i="33"/>
  <c r="C6" i="33"/>
  <c r="C62" i="2" l="1"/>
  <c r="R62" i="2"/>
  <c r="R64" i="2" s="1"/>
  <c r="AA62" i="2"/>
  <c r="AA64" i="2" s="1"/>
  <c r="R47" i="2"/>
  <c r="AA47" i="2"/>
  <c r="R31" i="28"/>
  <c r="AV29" i="28"/>
  <c r="AV31" i="28"/>
  <c r="M38" i="28"/>
  <c r="N38" i="28"/>
  <c r="L38" i="28"/>
  <c r="O38" i="28"/>
  <c r="P38" i="28"/>
  <c r="Q38" i="28"/>
  <c r="AC36" i="28"/>
  <c r="AE36" i="28"/>
  <c r="AF36" i="28"/>
  <c r="AA36" i="28"/>
  <c r="AD36" i="28"/>
  <c r="AB36" i="28"/>
  <c r="R33" i="28"/>
  <c r="AR15" i="32"/>
  <c r="AR19" i="32" s="1"/>
  <c r="AU15" i="32"/>
  <c r="AU19" i="32" s="1"/>
  <c r="AT14" i="28"/>
  <c r="AT18" i="28" s="1"/>
  <c r="AR14" i="28"/>
  <c r="AR18" i="28" s="1"/>
  <c r="AQ14" i="28"/>
  <c r="AQ18" i="28" s="1"/>
  <c r="AU14" i="28"/>
  <c r="AU18" i="28" s="1"/>
  <c r="AP15" i="32"/>
  <c r="AS14" i="28"/>
  <c r="AS18" i="28" s="1"/>
  <c r="AT15" i="32"/>
  <c r="AT19" i="32" s="1"/>
  <c r="AP14" i="28"/>
  <c r="AQ15" i="32"/>
  <c r="AQ19" i="32" s="1"/>
  <c r="AS15" i="32"/>
  <c r="AS19" i="32" s="1"/>
  <c r="AR37" i="28"/>
  <c r="AP37" i="28"/>
  <c r="AQ37" i="28"/>
  <c r="AQ39" i="28" s="1"/>
  <c r="AS37" i="28"/>
  <c r="AU37" i="28"/>
  <c r="AT37" i="28"/>
  <c r="R32" i="28"/>
  <c r="R34" i="28"/>
  <c r="AG38" i="28"/>
  <c r="AV34" i="28"/>
  <c r="AV27" i="28"/>
  <c r="Q37" i="32"/>
  <c r="Q6" i="32" s="1"/>
  <c r="AR37" i="32"/>
  <c r="AQ35" i="28"/>
  <c r="AV20" i="28"/>
  <c r="AP35" i="28"/>
  <c r="AV38" i="28"/>
  <c r="P37" i="32"/>
  <c r="P6" i="32" s="1"/>
  <c r="AP37" i="32"/>
  <c r="AU35" i="28"/>
  <c r="AQ37" i="32"/>
  <c r="R36" i="32"/>
  <c r="AV23" i="28"/>
  <c r="R34" i="32"/>
  <c r="AV24" i="28"/>
  <c r="O37" i="32"/>
  <c r="O6" i="32" s="1"/>
  <c r="L37" i="32"/>
  <c r="L6" i="32" s="1"/>
  <c r="R33" i="32"/>
  <c r="AV28" i="28"/>
  <c r="AT37" i="32"/>
  <c r="AS37" i="32"/>
  <c r="AU37" i="32"/>
  <c r="AV33" i="28"/>
  <c r="AF37" i="32"/>
  <c r="AF6" i="32" s="1"/>
  <c r="R35" i="32"/>
  <c r="N37" i="32"/>
  <c r="M37" i="32"/>
  <c r="AV32" i="28"/>
  <c r="AT35" i="28"/>
  <c r="AR35" i="28"/>
  <c r="AS35" i="28"/>
  <c r="M35" i="28"/>
  <c r="O35" i="28"/>
  <c r="N35" i="28"/>
  <c r="L35" i="28"/>
  <c r="L5" i="28" s="1"/>
  <c r="Q35" i="28"/>
  <c r="P35" i="28"/>
  <c r="W6" i="33"/>
  <c r="C16" i="33"/>
  <c r="C17" i="33" s="1"/>
  <c r="X6" i="33"/>
  <c r="V6" i="33"/>
  <c r="Y6" i="33"/>
  <c r="T6" i="33"/>
  <c r="U6" i="33"/>
  <c r="S6" i="33"/>
  <c r="R6" i="33"/>
  <c r="C47" i="2"/>
  <c r="Q6" i="33"/>
  <c r="I13" i="33"/>
  <c r="C63" i="2"/>
  <c r="H5" i="33"/>
  <c r="J9" i="33"/>
  <c r="J13" i="33"/>
  <c r="K3" i="33"/>
  <c r="L3" i="33"/>
  <c r="I3" i="33"/>
  <c r="H9" i="33"/>
  <c r="G3" i="33"/>
  <c r="K6" i="33"/>
  <c r="G13" i="33"/>
  <c r="G6" i="33"/>
  <c r="I6" i="33"/>
  <c r="L9" i="33"/>
  <c r="K9" i="33"/>
  <c r="K13" i="33"/>
  <c r="J6" i="33"/>
  <c r="E13" i="33"/>
  <c r="L13" i="33"/>
  <c r="E9" i="33"/>
  <c r="D13" i="33"/>
  <c r="E6" i="33"/>
  <c r="H13" i="33"/>
  <c r="F13" i="33"/>
  <c r="G9" i="33"/>
  <c r="F9" i="33"/>
  <c r="J3" i="33"/>
  <c r="I9" i="33"/>
  <c r="H3" i="33"/>
  <c r="L14" i="33"/>
  <c r="L15" i="33" s="1"/>
  <c r="E14" i="33"/>
  <c r="E15" i="33" s="1"/>
  <c r="J14" i="33"/>
  <c r="J15" i="33" s="1"/>
  <c r="F2" i="33"/>
  <c r="F4" i="33" s="1"/>
  <c r="S2" i="33" s="1"/>
  <c r="H2" i="33"/>
  <c r="K14" i="33"/>
  <c r="K15" i="33" s="1"/>
  <c r="K2" i="33"/>
  <c r="G14" i="33"/>
  <c r="G15" i="33" s="1"/>
  <c r="F14" i="33"/>
  <c r="F15" i="33" s="1"/>
  <c r="G2" i="33"/>
  <c r="D14" i="33"/>
  <c r="D15" i="33" s="1"/>
  <c r="I2" i="33"/>
  <c r="C18" i="33"/>
  <c r="C19" i="33" s="1"/>
  <c r="L2" i="33"/>
  <c r="H14" i="33"/>
  <c r="H15" i="33" s="1"/>
  <c r="J2" i="33"/>
  <c r="I14" i="33"/>
  <c r="I15" i="33" s="1"/>
  <c r="C2" i="33"/>
  <c r="C4" i="33" s="1"/>
  <c r="P2" i="33" s="1"/>
  <c r="D2" i="33"/>
  <c r="D4" i="33" s="1"/>
  <c r="Q2" i="33" s="1"/>
  <c r="L8" i="33"/>
  <c r="J8" i="33"/>
  <c r="C5" i="33"/>
  <c r="C7" i="33" s="1"/>
  <c r="P3" i="33" s="1"/>
  <c r="C64" i="2"/>
  <c r="L6" i="33"/>
  <c r="H6" i="33"/>
  <c r="F5" i="33"/>
  <c r="E8" i="33"/>
  <c r="K8" i="33"/>
  <c r="D8" i="33"/>
  <c r="E2" i="33"/>
  <c r="E4" i="33" s="1"/>
  <c r="R2" i="33" s="1"/>
  <c r="C8" i="33"/>
  <c r="C10" i="33" s="1"/>
  <c r="AQ5" i="28" l="1"/>
  <c r="AV5" i="28" s="1"/>
  <c r="AP36" i="28"/>
  <c r="AT36" i="28"/>
  <c r="AS36" i="28"/>
  <c r="AR36" i="28"/>
  <c r="AQ36" i="28"/>
  <c r="AU36" i="28"/>
  <c r="AA63" i="2"/>
  <c r="R63" i="2"/>
  <c r="E13" i="29"/>
  <c r="AG6" i="32"/>
  <c r="D5" i="29" s="1"/>
  <c r="D14" i="29"/>
  <c r="D12" i="29" s="1"/>
  <c r="AU6" i="32"/>
  <c r="AV37" i="32"/>
  <c r="C14" i="29" s="1"/>
  <c r="AS6" i="32"/>
  <c r="L37" i="28"/>
  <c r="N37" i="28"/>
  <c r="P37" i="28"/>
  <c r="Q37" i="28"/>
  <c r="O37" i="28"/>
  <c r="M37" i="28"/>
  <c r="M39" i="28" s="1"/>
  <c r="AE37" i="28"/>
  <c r="AA37" i="28"/>
  <c r="AF37" i="28"/>
  <c r="AD37" i="28"/>
  <c r="AB39" i="28"/>
  <c r="AB5" i="28" s="1"/>
  <c r="AG5" i="28" s="1"/>
  <c r="D4" i="29" s="1"/>
  <c r="AC37" i="28"/>
  <c r="O36" i="28"/>
  <c r="P36" i="28"/>
  <c r="L36" i="28"/>
  <c r="N36" i="28"/>
  <c r="Q36" i="28"/>
  <c r="Q5" i="28" s="1"/>
  <c r="M36" i="28"/>
  <c r="AV35" i="28"/>
  <c r="C13" i="29" s="1"/>
  <c r="AQ6" i="32"/>
  <c r="AV15" i="32"/>
  <c r="AV19" i="32" s="1"/>
  <c r="C11" i="29" s="1"/>
  <c r="AP19" i="32"/>
  <c r="AP6" i="32" s="1"/>
  <c r="AV37" i="28"/>
  <c r="AV39" i="28" s="1"/>
  <c r="C16" i="29" s="1"/>
  <c r="C15" i="29" s="1"/>
  <c r="AV14" i="28"/>
  <c r="AV18" i="28" s="1"/>
  <c r="C10" i="29" s="1"/>
  <c r="AP18" i="28"/>
  <c r="R38" i="28"/>
  <c r="AT6" i="32"/>
  <c r="AR6" i="32"/>
  <c r="AG36" i="28"/>
  <c r="R37" i="32"/>
  <c r="P6" i="33"/>
  <c r="M6" i="32"/>
  <c r="N6" i="32"/>
  <c r="D9" i="33"/>
  <c r="D10" i="33" s="1"/>
  <c r="Q4" i="33" s="1"/>
  <c r="D6" i="33"/>
  <c r="I5" i="33"/>
  <c r="I7" i="33" s="1"/>
  <c r="V3" i="33" s="1"/>
  <c r="G5" i="33"/>
  <c r="G7" i="33" s="1"/>
  <c r="T3" i="33" s="1"/>
  <c r="K5" i="33"/>
  <c r="K7" i="33" s="1"/>
  <c r="X3" i="33" s="1"/>
  <c r="L5" i="33"/>
  <c r="L7" i="33" s="1"/>
  <c r="Y3" i="33" s="1"/>
  <c r="E5" i="33"/>
  <c r="E7" i="33" s="1"/>
  <c r="R3" i="33" s="1"/>
  <c r="D5" i="33"/>
  <c r="J5" i="33"/>
  <c r="J7" i="33" s="1"/>
  <c r="W3" i="33" s="1"/>
  <c r="F6" i="33"/>
  <c r="F7" i="33" s="1"/>
  <c r="S3" i="33" s="1"/>
  <c r="V5" i="33"/>
  <c r="R5" i="33"/>
  <c r="H8" i="33"/>
  <c r="H10" i="33" s="1"/>
  <c r="U4" i="33" s="1"/>
  <c r="I8" i="33"/>
  <c r="I10" i="33" s="1"/>
  <c r="V4" i="33" s="1"/>
  <c r="W5" i="33"/>
  <c r="K4" i="33"/>
  <c r="X2" i="33" s="1"/>
  <c r="L4" i="33"/>
  <c r="Y2" i="33" s="1"/>
  <c r="I4" i="33"/>
  <c r="V2" i="33" s="1"/>
  <c r="G4" i="33"/>
  <c r="T2" i="33" s="1"/>
  <c r="H4" i="33"/>
  <c r="U2" i="33" s="1"/>
  <c r="T5" i="33"/>
  <c r="X5" i="33"/>
  <c r="Y5" i="33"/>
  <c r="E10" i="33"/>
  <c r="R4" i="33" s="1"/>
  <c r="K10" i="33"/>
  <c r="X4" i="33" s="1"/>
  <c r="L10" i="33"/>
  <c r="Y4" i="33" s="1"/>
  <c r="Q5" i="33"/>
  <c r="J4" i="33"/>
  <c r="W2" i="33" s="1"/>
  <c r="U5" i="33"/>
  <c r="S5" i="33"/>
  <c r="J10" i="33"/>
  <c r="W4" i="33" s="1"/>
  <c r="F8" i="33"/>
  <c r="F10" i="33" s="1"/>
  <c r="S4" i="33" s="1"/>
  <c r="H7" i="33"/>
  <c r="U3" i="33" s="1"/>
  <c r="G8" i="33"/>
  <c r="G10" i="33" s="1"/>
  <c r="T4" i="33" s="1"/>
  <c r="P4" i="33"/>
  <c r="D3" i="29" l="1"/>
  <c r="M5" i="28"/>
  <c r="R5" i="28" s="1"/>
  <c r="C12" i="29"/>
  <c r="R6" i="32"/>
  <c r="E5" i="29" s="1"/>
  <c r="E14" i="29"/>
  <c r="E12" i="29" s="1"/>
  <c r="C9" i="29"/>
  <c r="N5" i="28"/>
  <c r="P5" i="28"/>
  <c r="AV6" i="32"/>
  <c r="C5" i="29" s="1"/>
  <c r="O5" i="28"/>
  <c r="C4" i="29"/>
  <c r="R37" i="28"/>
  <c r="R39" i="28" s="1"/>
  <c r="AG37" i="28"/>
  <c r="D7" i="33"/>
  <c r="Q3" i="33" s="1"/>
  <c r="K20" i="33"/>
  <c r="X7" i="33" s="1"/>
  <c r="E20" i="33"/>
  <c r="R7" i="33" s="1"/>
  <c r="I20" i="33"/>
  <c r="V7" i="33" s="1"/>
  <c r="H20" i="33"/>
  <c r="U7" i="33" s="1"/>
  <c r="J20" i="33"/>
  <c r="W7" i="33" s="1"/>
  <c r="L20" i="33"/>
  <c r="Y7" i="33" s="1"/>
  <c r="Y8" i="33" s="1"/>
  <c r="F20" i="33"/>
  <c r="S7" i="33" s="1"/>
  <c r="G20" i="33"/>
  <c r="T7" i="33" s="1"/>
  <c r="C14" i="33" l="1"/>
  <c r="C15" i="33" s="1"/>
  <c r="P5" i="33" s="1"/>
  <c r="AG39" i="28"/>
  <c r="D16" i="29" s="1"/>
  <c r="D15" i="29" s="1"/>
  <c r="C3" i="29"/>
  <c r="E4" i="29"/>
  <c r="E3" i="29" s="1"/>
  <c r="C20" i="33"/>
  <c r="P7" i="33" s="1"/>
  <c r="E16" i="29"/>
  <c r="E15" i="29" s="1"/>
  <c r="D20" i="33"/>
  <c r="Q7" i="33" s="1"/>
  <c r="W8" i="33"/>
  <c r="R8" i="33"/>
  <c r="U8" i="33"/>
  <c r="V8" i="33"/>
  <c r="X8" i="33"/>
  <c r="S8" i="33"/>
  <c r="T8" i="33"/>
  <c r="P8" i="33" l="1"/>
  <c r="Q8" i="33"/>
</calcChain>
</file>

<file path=xl/sharedStrings.xml><?xml version="1.0" encoding="utf-8"?>
<sst xmlns="http://schemas.openxmlformats.org/spreadsheetml/2006/main" count="913" uniqueCount="321">
  <si>
    <t>Egenregistrering af CO2</t>
  </si>
  <si>
    <t>Version 4.0</t>
  </si>
  <si>
    <t>COWI A/S</t>
  </si>
  <si>
    <t>Dette regneark er COWI A/S' ejendom og må ikke</t>
  </si>
  <si>
    <t>videregives eller sælges uden COWIs tilladelse</t>
  </si>
  <si>
    <t>Kontaktperson:</t>
  </si>
  <si>
    <t>Claus Werner Nielsen</t>
  </si>
  <si>
    <t>T: +4587696691</t>
  </si>
  <si>
    <t>E: cwn@cowi.dk</t>
  </si>
  <si>
    <t>Årlig CO2-udledning i tons fordelt på områder</t>
  </si>
  <si>
    <t>Simplificeret</t>
  </si>
  <si>
    <t>*2008- og 2009-tal kommer fra figuren i notatet for CO2-regnskab 2018</t>
  </si>
  <si>
    <t>Elektricitet</t>
  </si>
  <si>
    <t>AAK virksomhed</t>
  </si>
  <si>
    <t>AAK Selskaber</t>
  </si>
  <si>
    <t>Opvarmning</t>
  </si>
  <si>
    <t xml:space="preserve">I alt </t>
  </si>
  <si>
    <t>Transport</t>
  </si>
  <si>
    <t xml:space="preserve">Opvarmning </t>
  </si>
  <si>
    <t xml:space="preserve">Industrielle processer og materialeforbrug </t>
  </si>
  <si>
    <t>Vådområder og skovrejsning (CO2-optag)</t>
  </si>
  <si>
    <t>Total</t>
  </si>
  <si>
    <t>Udvikling</t>
  </si>
  <si>
    <t>Industrielle processer</t>
  </si>
  <si>
    <t>Materialeforbrug</t>
  </si>
  <si>
    <t>Vådområder</t>
  </si>
  <si>
    <t>Skovrejsning</t>
  </si>
  <si>
    <t>De gule felter er inputfelter og er de eneste, der skal udfyldes.</t>
  </si>
  <si>
    <t>Hvis Belysning og drift ikke kan udskilles af tallet for elektricitetsforbrug, anføres det samlede forbrug under "Øvrigt".</t>
  </si>
  <si>
    <t>For Transport &amp; køretøjer registreres enten kørte km, kørselsgodtgørelse/taxa i kr eller brændstofforbrug i liter.</t>
  </si>
  <si>
    <t>Undgå dobbeltregistrering hvor der for det samme køretøj registreres både km og kr.</t>
  </si>
  <si>
    <t>Medarbejderkørsel er kørsel i personalebiler til møder o.l. hvor der holdes km-regnskab for køretøjet.</t>
  </si>
  <si>
    <t>Anden kørsel omfatter kørsel i egne biler, hvor der opnås befordringsgodtgørelse.</t>
  </si>
  <si>
    <t>For entreprenørmaskiner og lignende hvor der typisk holdes regnskab via brændstofforbruget anføres dette under Diesel og benzin.</t>
  </si>
  <si>
    <t>Vejledning for AAK selskaber:</t>
  </si>
  <si>
    <t>Dette ark er til indberetning af CO2-udledning, som følge af drift og forbrug af brændsler på følgende områder:</t>
  </si>
  <si>
    <t>Elektricitet, Opvarming, Transport &amp; Køretøjer</t>
  </si>
  <si>
    <t>CO2 bidrag fra selskabet skal kun medregnes i det omfang AAK er medejer af selskabet og kun i forhold til den andel AAK ejer.</t>
  </si>
  <si>
    <t>Ejerandele ultimo for året kan findes i toppen af registreringsarket.</t>
  </si>
  <si>
    <t>El- og varmeforbrug i bygninger angives under Elektricitet og Opvarming.</t>
  </si>
  <si>
    <t>CO2-beregning af fly, tog og færger kan normalt beregnes af virksomhedens rejseselskab</t>
  </si>
  <si>
    <t>Enhed</t>
  </si>
  <si>
    <t>Generelt</t>
  </si>
  <si>
    <t>År</t>
  </si>
  <si>
    <t>Organisation</t>
  </si>
  <si>
    <t>Belysning</t>
  </si>
  <si>
    <t>kWh (el)</t>
  </si>
  <si>
    <t>Drift (pumper, ventilatorer m.v.)</t>
  </si>
  <si>
    <t>Vejbelysning &amp; Signalanlæg</t>
  </si>
  <si>
    <t>Øvrigt (ikke varme)</t>
  </si>
  <si>
    <t>Solceller</t>
  </si>
  <si>
    <t>Fjernvarme</t>
  </si>
  <si>
    <t>kWh (fv)</t>
  </si>
  <si>
    <t>Fyringsolie</t>
  </si>
  <si>
    <t>liter</t>
  </si>
  <si>
    <t>Fyringsgasolie</t>
  </si>
  <si>
    <t>Naturgas</t>
  </si>
  <si>
    <t>m3</t>
  </si>
  <si>
    <t>Biomasse</t>
  </si>
  <si>
    <t>tons</t>
  </si>
  <si>
    <t>Transport &amp; køretøjer</t>
  </si>
  <si>
    <t>Elbiler</t>
  </si>
  <si>
    <t>km</t>
  </si>
  <si>
    <t>Brintbiler</t>
  </si>
  <si>
    <t>kg</t>
  </si>
  <si>
    <t>Fossilbiler</t>
  </si>
  <si>
    <t>Befordring</t>
  </si>
  <si>
    <t>Diesel</t>
  </si>
  <si>
    <t>Benzin</t>
  </si>
  <si>
    <t>kr</t>
  </si>
  <si>
    <t>Taxa</t>
  </si>
  <si>
    <t>Fly</t>
  </si>
  <si>
    <t>Tog</t>
  </si>
  <si>
    <t>Færger</t>
  </si>
  <si>
    <t>Kalk til røggasrensning</t>
  </si>
  <si>
    <t>Forbrug af kunstgødning</t>
  </si>
  <si>
    <t>Forbrug af spagnum</t>
  </si>
  <si>
    <t>Forbrug af kalk</t>
  </si>
  <si>
    <t>Arealbidrag vådområder</t>
  </si>
  <si>
    <t>Søareal før etablering af vådomr.</t>
  </si>
  <si>
    <t>Søareal efter etablering af vådomr.</t>
  </si>
  <si>
    <t>Landbrugsareal konverteret til vådområde</t>
  </si>
  <si>
    <t>Landbrugsareal konverteret til sø</t>
  </si>
  <si>
    <t>Landbrugsareal på humusjord, JB 11</t>
  </si>
  <si>
    <t>Arealbidrag skovrejsning</t>
  </si>
  <si>
    <t>Skovareal før skovrejsning i året</t>
  </si>
  <si>
    <t>Skovareal efter skovrejsning i året</t>
  </si>
  <si>
    <t>Skovrejsning på JB 11 landbrugsjord i rotation</t>
  </si>
  <si>
    <t>Skovrejsning på anden landbrugsjord i rotation</t>
  </si>
  <si>
    <t>Skovrejsning på JB 11 jord med vedvarende græs</t>
  </si>
  <si>
    <t>Skovrejsning på anden jord med vedvarende græs</t>
  </si>
  <si>
    <t>Fra</t>
  </si>
  <si>
    <t xml:space="preserve">Til: </t>
  </si>
  <si>
    <t>Faktor</t>
  </si>
  <si>
    <t>Reference jf. nedenfor</t>
  </si>
  <si>
    <t>Kommentar</t>
  </si>
  <si>
    <t>Benzin - liter</t>
  </si>
  <si>
    <t>ton CO2</t>
  </si>
  <si>
    <t>Bykørsel - 1 liter benzin svarer til ca. 9,1 kWh (1), 1 kWh = 3,6MJ, 0,07276 t CO2/GJ (4)</t>
  </si>
  <si>
    <t>2, 4</t>
  </si>
  <si>
    <t>Diesel - liter</t>
  </si>
  <si>
    <t>Bykørsel</t>
  </si>
  <si>
    <t>Fyringsolie - liter</t>
  </si>
  <si>
    <t>1 l fyringsolie = 10 kWh (2) = 36 MJ,  266,4 kg CO2/MWh (2)</t>
  </si>
  <si>
    <t>Naturgas - m3</t>
  </si>
  <si>
    <t>Elbiler - km</t>
  </si>
  <si>
    <t>Antager 5 km pr kWh (ganger 0,2 på kWh el)</t>
  </si>
  <si>
    <t>Elbiler - kWh (el)</t>
  </si>
  <si>
    <t>Taxa - km</t>
  </si>
  <si>
    <t>Fossilbiler - km</t>
  </si>
  <si>
    <t>Befordring - km</t>
  </si>
  <si>
    <t>Lastbil/bus - km</t>
  </si>
  <si>
    <t>kWh (El)</t>
  </si>
  <si>
    <t>De hvide celler indikerer, at faktoren er en kopi af en anden faktor</t>
  </si>
  <si>
    <t>For el leveret ab transmissionsnet tillagt 5 % nettab, dvs. 500/0,95. Regnet v. Energikvalitetsmetoden. Uden korrektion for VE elproduktionn</t>
  </si>
  <si>
    <t>An forbruger (dvs. nettab på 20 % indregnet)</t>
  </si>
  <si>
    <t>Befordring - kr</t>
  </si>
  <si>
    <t>Taxa - kr</t>
  </si>
  <si>
    <t>Hjemmehjælpen - km</t>
  </si>
  <si>
    <t>Fossilbiler - kr</t>
  </si>
  <si>
    <t>Taxa kr.</t>
  </si>
  <si>
    <t>Taxa km</t>
  </si>
  <si>
    <t xml:space="preserve">Beregnet efter Taxanævnet takstreglement nov. 2014. Antaget gennemsnit,  5 km. i 15 minutter. </t>
  </si>
  <si>
    <t>Beregnet efter Hyrevognsnævnets standardtur/tarif 2008</t>
  </si>
  <si>
    <t>Medarb.kørsel, kr</t>
  </si>
  <si>
    <t>Medarb.kørsel, km</t>
  </si>
  <si>
    <t>Befordringsgodtgørelse jf. SKAT 2019: 3,56 kr/km</t>
  </si>
  <si>
    <t>Befordringsgodtgørelse jf. SKAT 2018: 3,54 kr/km</t>
  </si>
  <si>
    <t>Takst i 2009 ca. 3,35 kr/km</t>
  </si>
  <si>
    <t>Anden kørsel, kr</t>
  </si>
  <si>
    <t>Anden kørsel km</t>
  </si>
  <si>
    <t>Fyringsgasolie - liter</t>
  </si>
  <si>
    <t>2019-tal</t>
  </si>
  <si>
    <t>Fly - km</t>
  </si>
  <si>
    <t xml:space="preserve"> 194 g pr. passager-km  https://travelandclimate.org/how-we-have-calculated-air-travel</t>
  </si>
  <si>
    <t>Tog - kr</t>
  </si>
  <si>
    <t>Gns Regionaltog/IC/ICL 54 g pr. krone https://www.dsb.dk/om-dsb/samfundsansvar/miljo/fakta-om-miljoet/</t>
  </si>
  <si>
    <t>Tog - km</t>
  </si>
  <si>
    <t>Gns. Regionaltog/IC/ICL 46 g pr. km https://www.dsb.dk/om-dsb/samfundsansvar/miljo/fakta-om-miljoet/</t>
  </si>
  <si>
    <t>Færger - km</t>
  </si>
  <si>
    <t>Færge 170 g pr. km https://www.greenmatch.dk/blog/2016/03/saa-meget-bruger-du-i-co2-naar-du-rejser</t>
  </si>
  <si>
    <t>Brintbiler - km</t>
  </si>
  <si>
    <t>Elbilers forbrug gange 3,5 (brintproduktion er mere energikrævende)</t>
  </si>
  <si>
    <t>Brintbiler - kg</t>
  </si>
  <si>
    <t>Diesel - kr</t>
  </si>
  <si>
    <t>Benzin - kr</t>
  </si>
  <si>
    <t>Diesel - pris</t>
  </si>
  <si>
    <t>L/kr</t>
  </si>
  <si>
    <t>Gennemsnitlig dieselpris jf. data fra OK. Se ark "Prisudvikling_benzin_diesel …"</t>
  </si>
  <si>
    <t>Benzin - pris</t>
  </si>
  <si>
    <t>Gennemsnitlig benzinpris jf. data fra OK. Se ark "Prisudvikling_benzin_diesel …"</t>
  </si>
  <si>
    <t>Biomasse - tons</t>
  </si>
  <si>
    <t>Handelsgødningsforbrug på kommunale arealer:</t>
  </si>
  <si>
    <t>Handelsgødnings forbrug på kommunale arealer:</t>
  </si>
  <si>
    <t>Handelgødningsforbrug i kommunalt regi</t>
  </si>
  <si>
    <t>N_cons_settlement</t>
  </si>
  <si>
    <t>Kg/år</t>
  </si>
  <si>
    <t>Udvaskningsfaktor, handelsgødning</t>
  </si>
  <si>
    <t>EF_leaching_inorganic_N</t>
  </si>
  <si>
    <t>kg N/kg N</t>
  </si>
  <si>
    <t>Omregningsfaktor, N2O til N2O-N</t>
  </si>
  <si>
    <t>N2O_Atomic_weight</t>
  </si>
  <si>
    <t>dimensionsløs</t>
  </si>
  <si>
    <t>N2O, emissionsfaktor, udvaskning</t>
  </si>
  <si>
    <t>EF_N2O_leaching</t>
  </si>
  <si>
    <t>kg N2O/kg N</t>
  </si>
  <si>
    <t>N2O, emissionsfaktor, handelsgødning</t>
  </si>
  <si>
    <t>EF_N2O_mineral_fertilser</t>
  </si>
  <si>
    <t>Global Warming Potentila, N2O</t>
  </si>
  <si>
    <t>GWP_N2O</t>
  </si>
  <si>
    <t>N2O emission fra bebygget område</t>
  </si>
  <si>
    <t>N2O_sett_fert</t>
  </si>
  <si>
    <t>CO2 emission som følge af handelsgødningsforbrug i bebyggede områder</t>
  </si>
  <si>
    <t>CO2_sett_min_fer</t>
  </si>
  <si>
    <t>Kg CO2 ækv/år</t>
  </si>
  <si>
    <t>Forbrug af kunstgødning - tons</t>
  </si>
  <si>
    <t>til tons CO2</t>
  </si>
  <si>
    <t>tons CO2 ækv/år</t>
  </si>
  <si>
    <t xml:space="preserve">Emmisionsfaktor anvendt </t>
  </si>
  <si>
    <t>Spagnumforbrug i kommunalt regi:</t>
  </si>
  <si>
    <t>Spagnumforbrug i kommunalt regi</t>
  </si>
  <si>
    <t>SP_municipality_m3</t>
  </si>
  <si>
    <t>N2O, emissionsfaktor, andet kvælstof</t>
  </si>
  <si>
    <t>EF_N2O_other_nitrogen</t>
  </si>
  <si>
    <t>Spagnum densitet</t>
  </si>
  <si>
    <t>Spagnum_density</t>
  </si>
  <si>
    <t>Kg/m3</t>
  </si>
  <si>
    <t>Spagnum tørstofandel</t>
  </si>
  <si>
    <t>Spagnum_dry_matter</t>
  </si>
  <si>
    <t>andel</t>
  </si>
  <si>
    <t>Spagnum, askeindhold</t>
  </si>
  <si>
    <t>Spagnum_ash_content</t>
  </si>
  <si>
    <t>Spagnum, andel C af org. tørstof</t>
  </si>
  <si>
    <t>Spagnum_C_fraction</t>
  </si>
  <si>
    <t>ton C/ton organisk tørstof</t>
  </si>
  <si>
    <t>Spagnum, andel N af org. tørstof</t>
  </si>
  <si>
    <t>Spagnum_N_fraction</t>
  </si>
  <si>
    <t>ton N/ton organisk tørstof</t>
  </si>
  <si>
    <t>C-CO2 omregning (Atomvægte 44/12)</t>
  </si>
  <si>
    <t>C_CO2_conversion</t>
  </si>
  <si>
    <t>CO2 effekt af spagnum</t>
  </si>
  <si>
    <t>CO2_SP</t>
  </si>
  <si>
    <t>Kg CO2/år</t>
  </si>
  <si>
    <t>N2O effekt af spagnum</t>
  </si>
  <si>
    <t>N2O_SP</t>
  </si>
  <si>
    <t>kg N2O/år</t>
  </si>
  <si>
    <t>CO2-ækv. fra spagnum</t>
  </si>
  <si>
    <t>CO2_eq_SP</t>
  </si>
  <si>
    <t>Kg CO2-ækv./år</t>
  </si>
  <si>
    <t>Forbrug af spagnum - m3</t>
  </si>
  <si>
    <t>tons CO2 akv/år</t>
  </si>
  <si>
    <t>Forbrug af spagnum - tons</t>
  </si>
  <si>
    <t>Kalkforbrug på kommunale arealer:</t>
  </si>
  <si>
    <t>Kalkforbrug i kommunalt regi og private haver, kg</t>
  </si>
  <si>
    <t>Lime_cons_settlement</t>
  </si>
  <si>
    <t>kg kalk/år</t>
  </si>
  <si>
    <t>Emissionsfaktor, kalk</t>
  </si>
  <si>
    <t>EF_limestone</t>
  </si>
  <si>
    <t>ton CO2/ton limestone</t>
  </si>
  <si>
    <t>Udvaskning af kalk</t>
  </si>
  <si>
    <t>CO2_lime_leached</t>
  </si>
  <si>
    <t>Andel kalk i indkøbt kalk</t>
  </si>
  <si>
    <t>Lime_purity_sett</t>
  </si>
  <si>
    <t>CO2 emission som følge af kalkforbrug i kommunalt regi</t>
  </si>
  <si>
    <t>CO2_lime_sett</t>
  </si>
  <si>
    <t>kg CO2/år</t>
  </si>
  <si>
    <t>Forbrug af kalk - tons</t>
  </si>
  <si>
    <t>Beregning af sektor og forbrugstype til Danmarks Naturfredningsforening</t>
  </si>
  <si>
    <t>Sektorer</t>
  </si>
  <si>
    <r>
      <t>Tons CO</t>
    </r>
    <r>
      <rPr>
        <b/>
        <i/>
        <vertAlign val="subscript"/>
        <sz val="10"/>
        <color theme="1"/>
        <rFont val="Arial"/>
        <family val="2"/>
      </rPr>
      <t>2</t>
    </r>
    <r>
      <rPr>
        <b/>
        <i/>
        <sz val="10"/>
        <color theme="1"/>
        <rFont val="Arial"/>
        <family val="2"/>
      </rPr>
      <t xml:space="preserve"> </t>
    </r>
  </si>
  <si>
    <t>Bygninger</t>
  </si>
  <si>
    <t>El, øvrigt + Fjv. + Fyringsolie</t>
  </si>
  <si>
    <t>Tekniske anlæg</t>
  </si>
  <si>
    <t xml:space="preserve">Belys. + Drift + Industrielle processer + Materialeforbrug </t>
  </si>
  <si>
    <t xml:space="preserve">alle poster under Transport og køretøjer </t>
  </si>
  <si>
    <t>CO2-optag (vådområder+skov)</t>
  </si>
  <si>
    <r>
      <rPr>
        <b/>
        <sz val="10"/>
        <color theme="1"/>
        <rFont val="Arial"/>
        <family val="2"/>
      </rPr>
      <t xml:space="preserve">OBS!: </t>
    </r>
    <r>
      <rPr>
        <sz val="10"/>
        <color theme="1"/>
        <rFont val="Arial"/>
        <family val="2"/>
      </rPr>
      <t>Ingen data for el-belysning i 2019 (ligger i "El øvrig") - derfor lægges differencen mellem totalerne til Tekniske anlæg</t>
    </r>
  </si>
  <si>
    <t>Forbrugstyper</t>
  </si>
  <si>
    <t>El</t>
  </si>
  <si>
    <t xml:space="preserve">alle poster under Elektricitet </t>
  </si>
  <si>
    <t xml:space="preserve">alle poster under Opvarmning </t>
  </si>
  <si>
    <t>Andet</t>
  </si>
  <si>
    <t xml:space="preserve">CO2-optag fra vådområder og skov + Industrielle processer og Materialeforbrug </t>
  </si>
  <si>
    <t>Virksomhed CO2</t>
  </si>
  <si>
    <t>Selskaber CO2</t>
  </si>
  <si>
    <t>Vejbelysning</t>
  </si>
  <si>
    <t>Medarbejderkørsel</t>
  </si>
  <si>
    <t>Anden kørsel</t>
  </si>
  <si>
    <t>Biogas</t>
  </si>
  <si>
    <t>kWh</t>
  </si>
  <si>
    <t>Biogas - kWh</t>
  </si>
  <si>
    <t>Marinediesel - liter</t>
  </si>
  <si>
    <t>Kommentar og henvisning</t>
  </si>
  <si>
    <t xml:space="preserve">Beregnet efter Taxanævnet seneste takstreglement (nov. 2014.) Antaget gennemsnit,  5 km. i 15 minutter. </t>
  </si>
  <si>
    <t>Befordringsgodtgørelse jf. SKAT 2020: 3,52 kr/km</t>
  </si>
  <si>
    <t>Marinediesel</t>
  </si>
  <si>
    <t>Scope 1-udledning fra brint er 0</t>
  </si>
  <si>
    <t>194 g pr. passager-km  https://travelandclimate.org/how-we-have-calculated-air-travel</t>
  </si>
  <si>
    <t>kWh (El) værdi</t>
  </si>
  <si>
    <t>Forbug total</t>
  </si>
  <si>
    <t>CO2 total</t>
  </si>
  <si>
    <t>Varme</t>
  </si>
  <si>
    <t>De røde celler indikerer, at faktoren ikke længere er valid</t>
  </si>
  <si>
    <t xml:space="preserve">Ejerandel/byrdeforhold </t>
  </si>
  <si>
    <t>Forbrug
Data input</t>
  </si>
  <si>
    <t>Selskab 1</t>
  </si>
  <si>
    <t>Selskab 2</t>
  </si>
  <si>
    <t>Selskab 3</t>
  </si>
  <si>
    <t>CO2 Total</t>
  </si>
  <si>
    <t>Eksternt kommunalt ejet selskab</t>
  </si>
  <si>
    <t>Emissionssfaktorer:</t>
  </si>
  <si>
    <t>Kommunal afdeling</t>
  </si>
  <si>
    <t>Forbrug Total</t>
  </si>
  <si>
    <t>CO2 total opvarmning</t>
  </si>
  <si>
    <t>CO2 total elektricitet</t>
  </si>
  <si>
    <t>CO2 total transport</t>
  </si>
  <si>
    <t>Aarhus Kommunes fjernvarme</t>
  </si>
  <si>
    <t>2,20 kg CO2 fra 1L benzin (universel værdi. Fratrukket 7,6% biobrændstoffer: nationalt 2020-niveau; https://ens.dk/ansvarsomraader/transport/biobraendstoffer). Fra 2010 til 2019 var det 5,75%</t>
  </si>
  <si>
    <t xml:space="preserve">3,206 tons CO2 per tons MGO jf. DTU-rapport. </t>
  </si>
  <si>
    <t>CO2-neutral</t>
  </si>
  <si>
    <t xml:space="preserve">Universel værdi. </t>
  </si>
  <si>
    <t>Gennemsnitlig dieselpris jf. data fra OK.</t>
  </si>
  <si>
    <t xml:space="preserve">Gennemsnitlig benzinpris jf. data fra OK. </t>
  </si>
  <si>
    <t>Fra brugte kr. på liter til antal liter til tons CO2</t>
  </si>
  <si>
    <r>
      <t>CO</t>
    </r>
    <r>
      <rPr>
        <sz val="10"/>
        <color theme="0"/>
        <rFont val="Arial"/>
        <family val="2"/>
      </rPr>
      <t xml:space="preserve">2 </t>
    </r>
    <r>
      <rPr>
        <b/>
        <sz val="10"/>
        <color theme="0"/>
        <rFont val="Arial"/>
        <family val="2"/>
      </rPr>
      <t>Total</t>
    </r>
  </si>
  <si>
    <t>CO2-udledning (tons)
Data output</t>
  </si>
  <si>
    <t>Afd. 1</t>
  </si>
  <si>
    <t>Afd. 2</t>
  </si>
  <si>
    <t>Afd. 3</t>
  </si>
  <si>
    <t>Afd. 4</t>
  </si>
  <si>
    <t>Afd. 5</t>
  </si>
  <si>
    <t>Afd. 6</t>
  </si>
  <si>
    <t>Afd 1.</t>
  </si>
  <si>
    <t>Selskab 4</t>
  </si>
  <si>
    <t>Selskab 5</t>
  </si>
  <si>
    <t>Selskab 6</t>
  </si>
  <si>
    <t>Selskabets totale forbrug indtastes. Ejerandel/brydeforhold beregnes i output.</t>
  </si>
  <si>
    <t>CO2 total materialeforbrug</t>
  </si>
  <si>
    <t>Baseret på Aarhus Kommunes elbilers normerede WTLP-normforbrug.</t>
  </si>
  <si>
    <t>Taxa kører gns. 18,2 km/l ~ bruger 0,05 l/km (vægtet antagelse; udregning for bykommune).</t>
  </si>
  <si>
    <t>Lastbiler kører gns. 3,7 km/l ~ bruger 0,27 l/km (vægtet antagelse; udregning for bykommune).</t>
  </si>
  <si>
    <t>Energinets årlige miljødekleration (forløbig). An forbruger (nettab indregnet)</t>
  </si>
  <si>
    <t>2,44 kg CO2 fra 1L diesel (Universel værdi. Fratrukket 5,75% biobrændstoffer: nationalt niveau fra 2010 - 2019 https://ens.dk/ansvarsomraader/transport/biobraendstoffer).</t>
  </si>
  <si>
    <t xml:space="preserve">2,20 kg CO2 fra 1L benzin (Universel værdi. Fratrukket 5,75% biobrændstoffer: nationalt niveau fra 2010 - 2019 https://ens.dk/ansvarsomraader/transport/biobraendstoffer). </t>
  </si>
  <si>
    <t>De grå celler indikerer, at faktoren ikke skal opdateres årligt</t>
  </si>
  <si>
    <t>De grønne celler indikerer, at faktorerne er blevet opdateret for året</t>
  </si>
  <si>
    <t>Disse værdier bruges til at beregne CO2-udledningen i tons fra forbruget i input/output-arket. Formlen i input/output-arket genkender, hvilken enhed der skal omregnes for det respektive år, som bestemmes pba. de angivne kolonner i formlen. For neden ses et farvebaseret værktøj, som kan bruges, når faktorene  skal opdateres årligt.</t>
  </si>
  <si>
    <t>Aarhus Kommunes fjernvarme (2019 foreløbig)</t>
  </si>
  <si>
    <t>Kommunal virksomhed</t>
  </si>
  <si>
    <t>Eksterne selskaber</t>
  </si>
  <si>
    <t>Sektor</t>
  </si>
  <si>
    <t>Koncern</t>
  </si>
  <si>
    <t xml:space="preserve">Total </t>
  </si>
  <si>
    <t>Baseret på Aarhus Kommunes elbilers WTLP-normforbrug.</t>
  </si>
  <si>
    <t>De gule celler indikerer, at faktoren opdateres</t>
  </si>
  <si>
    <t>Årlig CO2-udledning (tons) for kommunen som koncern</t>
  </si>
  <si>
    <t>2,44 kg CO2 fra 1L diesel (universel værdi. Fratrukket 7,6% biobrændstoffer: nationalt 2020-niveau; https://ens.dk/ansvarsomraader/transport/biobraendstoffer) Fra 2010 til 2019 var det 5,75%</t>
  </si>
  <si>
    <t>Fra (enhed)</t>
  </si>
  <si>
    <t>Klimaregnskab for kommunens egen virksomhed</t>
  </si>
  <si>
    <t>Klimaregnskab for kommunens eksterne selskaber</t>
  </si>
  <si>
    <t>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</si>
</sst>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,##0.0000"/>
    <numFmt numFmtId="166" formatCode="0.0000"/>
    <numFmt numFmtId="167" formatCode="0.0%"/>
    <numFmt numFmtId="168" formatCode="0.00000"/>
  </numFmts>
  <fonts count="39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0"/>
      <name val="Arial"/>
      <family val="2"/>
    </font>
    <font>
      <b/>
      <sz val="36"/>
      <color indexed="8"/>
      <name val="Arial"/>
      <family val="2"/>
    </font>
    <font>
      <sz val="24"/>
      <color indexed="8"/>
      <name val="Arial"/>
      <family val="2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color theme="0"/>
      <name val="Arial"/>
      <family val="2"/>
    </font>
    <font>
      <b/>
      <sz val="10"/>
      <color theme="1"/>
      <name val="Arial"/>
      <family val="2"/>
    </font>
    <font>
      <b/>
      <i/>
      <vertAlign val="subscript"/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Calibri"/>
      <family val="2"/>
    </font>
    <font>
      <sz val="11"/>
      <name val="Arial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b/>
      <sz val="11"/>
      <name val="Calibri"/>
      <family val="2"/>
    </font>
    <font>
      <b/>
      <sz val="14"/>
      <name val="Arial"/>
      <family val="2"/>
    </font>
    <font>
      <b/>
      <sz val="14"/>
      <color indexed="8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4.9989318521683403E-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1" fillId="3" borderId="0" applyNumberFormat="0" applyBorder="0" applyAlignment="0" applyProtection="0"/>
    <xf numFmtId="164" fontId="12" fillId="0" borderId="0" applyFont="0" applyFill="0" applyBorder="0" applyAlignment="0" applyProtection="0"/>
    <xf numFmtId="0" fontId="8" fillId="0" borderId="0"/>
    <xf numFmtId="0" fontId="4" fillId="0" borderId="0"/>
    <xf numFmtId="164" fontId="4" fillId="0" borderId="0" applyFont="0" applyFill="0" applyBorder="0" applyAlignment="0" applyProtection="0"/>
    <xf numFmtId="0" fontId="8" fillId="0" borderId="0"/>
    <xf numFmtId="0" fontId="3" fillId="0" borderId="0"/>
    <xf numFmtId="164" fontId="3" fillId="0" borderId="0" applyFont="0" applyFill="0" applyBorder="0" applyAlignment="0" applyProtection="0"/>
    <xf numFmtId="0" fontId="13" fillId="0" borderId="0"/>
    <xf numFmtId="9" fontId="1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8" fillId="0" borderId="0"/>
  </cellStyleXfs>
  <cellXfs count="421">
    <xf numFmtId="0" fontId="0" fillId="0" borderId="0" xfId="0"/>
    <xf numFmtId="0" fontId="7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2" borderId="14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10" xfId="0" applyFill="1" applyBorder="1" applyAlignment="1">
      <alignment horizontal="left"/>
    </xf>
    <xf numFmtId="0" fontId="10" fillId="2" borderId="12" xfId="0" applyFont="1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15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7" fillId="0" borderId="0" xfId="0" applyFont="1" applyBorder="1" applyAlignment="1">
      <alignment horizontal="left"/>
    </xf>
    <xf numFmtId="0" fontId="15" fillId="2" borderId="0" xfId="0" applyFont="1" applyFill="1"/>
    <xf numFmtId="0" fontId="15" fillId="0" borderId="0" xfId="0" applyFont="1"/>
    <xf numFmtId="0" fontId="15" fillId="0" borderId="1" xfId="0" applyFont="1" applyBorder="1"/>
    <xf numFmtId="3" fontId="16" fillId="3" borderId="1" xfId="1" applyNumberFormat="1" applyFont="1" applyBorder="1" applyAlignment="1" applyProtection="1">
      <alignment horizontal="right"/>
      <protection locked="0"/>
    </xf>
    <xf numFmtId="0" fontId="14" fillId="2" borderId="0" xfId="0" applyFont="1" applyFill="1"/>
    <xf numFmtId="3" fontId="15" fillId="2" borderId="0" xfId="0" applyNumberFormat="1" applyFont="1" applyFill="1" applyProtection="1">
      <protection locked="0"/>
    </xf>
    <xf numFmtId="0" fontId="14" fillId="2" borderId="8" xfId="0" applyFont="1" applyFill="1" applyBorder="1"/>
    <xf numFmtId="0" fontId="15" fillId="2" borderId="8" xfId="0" applyFont="1" applyFill="1" applyBorder="1"/>
    <xf numFmtId="0" fontId="14" fillId="2" borderId="5" xfId="0" applyFont="1" applyFill="1" applyBorder="1"/>
    <xf numFmtId="0" fontId="15" fillId="2" borderId="12" xfId="0" applyFont="1" applyFill="1" applyBorder="1"/>
    <xf numFmtId="0" fontId="15" fillId="2" borderId="12" xfId="0" applyFont="1" applyFill="1" applyBorder="1" applyAlignment="1">
      <alignment vertical="top"/>
    </xf>
    <xf numFmtId="0" fontId="15" fillId="2" borderId="14" xfId="0" applyFont="1" applyFill="1" applyBorder="1"/>
    <xf numFmtId="0" fontId="15" fillId="2" borderId="10" xfId="0" applyFont="1" applyFill="1" applyBorder="1"/>
    <xf numFmtId="0" fontId="15" fillId="2" borderId="11" xfId="0" applyFont="1" applyFill="1" applyBorder="1"/>
    <xf numFmtId="0" fontId="15" fillId="2" borderId="6" xfId="0" applyFont="1" applyFill="1" applyBorder="1"/>
    <xf numFmtId="0" fontId="18" fillId="2" borderId="12" xfId="0" applyFont="1" applyFill="1" applyBorder="1" applyAlignment="1">
      <alignment vertical="top"/>
    </xf>
    <xf numFmtId="0" fontId="15" fillId="4" borderId="1" xfId="0" applyFont="1" applyFill="1" applyBorder="1"/>
    <xf numFmtId="166" fontId="6" fillId="6" borderId="1" xfId="1" applyNumberFormat="1" applyFont="1" applyFill="1" applyBorder="1" applyAlignment="1" applyProtection="1">
      <alignment horizontal="right"/>
      <protection locked="0"/>
    </xf>
    <xf numFmtId="0" fontId="5" fillId="0" borderId="0" xfId="0" applyFont="1" applyAlignment="1"/>
    <xf numFmtId="0" fontId="0" fillId="0" borderId="0" xfId="0" applyAlignment="1"/>
    <xf numFmtId="0" fontId="0" fillId="0" borderId="0" xfId="0" applyAlignment="1" applyProtection="1">
      <protection locked="0"/>
    </xf>
    <xf numFmtId="0" fontId="0" fillId="0" borderId="1" xfId="0" applyBorder="1" applyAlignment="1"/>
    <xf numFmtId="0" fontId="0" fillId="0" borderId="1" xfId="0" applyBorder="1" applyAlignment="1" applyProtection="1">
      <protection locked="0"/>
    </xf>
    <xf numFmtId="0" fontId="8" fillId="0" borderId="1" xfId="0" applyFont="1" applyBorder="1" applyAlignment="1"/>
    <xf numFmtId="0" fontId="7" fillId="0" borderId="1" xfId="0" applyFont="1" applyBorder="1" applyAlignment="1"/>
    <xf numFmtId="165" fontId="0" fillId="0" borderId="0" xfId="0" applyNumberFormat="1" applyAlignment="1"/>
    <xf numFmtId="0" fontId="7" fillId="0" borderId="0" xfId="0" applyFont="1" applyAlignment="1"/>
    <xf numFmtId="0" fontId="8" fillId="0" borderId="0" xfId="0" applyFont="1" applyAlignment="1"/>
    <xf numFmtId="0" fontId="19" fillId="0" borderId="0" xfId="0" applyFont="1" applyAlignment="1"/>
    <xf numFmtId="0" fontId="8" fillId="0" borderId="0" xfId="0" applyFont="1" applyBorder="1" applyAlignment="1"/>
    <xf numFmtId="0" fontId="0" fillId="0" borderId="5" xfId="0" applyBorder="1"/>
    <xf numFmtId="0" fontId="0" fillId="0" borderId="12" xfId="0" applyBorder="1"/>
    <xf numFmtId="0" fontId="0" fillId="0" borderId="6" xfId="0" applyBorder="1"/>
    <xf numFmtId="0" fontId="0" fillId="8" borderId="6" xfId="0" applyFill="1" applyBorder="1"/>
    <xf numFmtId="3" fontId="0" fillId="0" borderId="13" xfId="0" applyNumberFormat="1" applyBorder="1"/>
    <xf numFmtId="3" fontId="0" fillId="0" borderId="0" xfId="0" applyNumberFormat="1" applyBorder="1"/>
    <xf numFmtId="3" fontId="0" fillId="8" borderId="8" xfId="0" applyNumberForma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8" borderId="20" xfId="0" applyFill="1" applyBorder="1"/>
    <xf numFmtId="0" fontId="0" fillId="0" borderId="21" xfId="0" applyBorder="1"/>
    <xf numFmtId="0" fontId="0" fillId="0" borderId="22" xfId="0" applyBorder="1"/>
    <xf numFmtId="0" fontId="0" fillId="0" borderId="19" xfId="0" applyBorder="1"/>
    <xf numFmtId="3" fontId="21" fillId="9" borderId="24" xfId="0" applyNumberFormat="1" applyFont="1" applyFill="1" applyBorder="1"/>
    <xf numFmtId="3" fontId="0" fillId="0" borderId="25" xfId="0" applyNumberFormat="1" applyBorder="1"/>
    <xf numFmtId="3" fontId="0" fillId="0" borderId="21" xfId="0" applyNumberFormat="1" applyBorder="1"/>
    <xf numFmtId="3" fontId="0" fillId="8" borderId="20" xfId="0" applyNumberFormat="1" applyFill="1" applyBorder="1"/>
    <xf numFmtId="3" fontId="0" fillId="0" borderId="22" xfId="0" applyNumberFormat="1" applyBorder="1"/>
    <xf numFmtId="3" fontId="21" fillId="9" borderId="26" xfId="0" applyNumberFormat="1" applyFont="1" applyFill="1" applyBorder="1"/>
    <xf numFmtId="3" fontId="21" fillId="9" borderId="27" xfId="0" applyNumberFormat="1" applyFont="1" applyFill="1" applyBorder="1"/>
    <xf numFmtId="0" fontId="0" fillId="8" borderId="12" xfId="0" applyFill="1" applyBorder="1"/>
    <xf numFmtId="0" fontId="0" fillId="8" borderId="5" xfId="0" applyFill="1" applyBorder="1"/>
    <xf numFmtId="0" fontId="21" fillId="9" borderId="23" xfId="0" applyFont="1" applyFill="1" applyBorder="1"/>
    <xf numFmtId="0" fontId="21" fillId="9" borderId="24" xfId="0" applyFont="1" applyFill="1" applyBorder="1"/>
    <xf numFmtId="3" fontId="0" fillId="0" borderId="29" xfId="0" applyNumberFormat="1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21" fillId="9" borderId="16" xfId="0" applyFont="1" applyFill="1" applyBorder="1"/>
    <xf numFmtId="3" fontId="21" fillId="9" borderId="16" xfId="0" applyNumberFormat="1" applyFont="1" applyFill="1" applyBorder="1"/>
    <xf numFmtId="3" fontId="21" fillId="9" borderId="17" xfId="0" applyNumberFormat="1" applyFont="1" applyFill="1" applyBorder="1"/>
    <xf numFmtId="3" fontId="21" fillId="9" borderId="18" xfId="0" applyNumberFormat="1" applyFont="1" applyFill="1" applyBorder="1"/>
    <xf numFmtId="0" fontId="0" fillId="0" borderId="28" xfId="0" applyBorder="1" applyAlignment="1">
      <alignment horizontal="center" vertical="center" wrapText="1"/>
    </xf>
    <xf numFmtId="3" fontId="0" fillId="0" borderId="0" xfId="0" applyNumberFormat="1"/>
    <xf numFmtId="0" fontId="18" fillId="0" borderId="0" xfId="0" applyFont="1" applyBorder="1" applyAlignment="1">
      <alignment horizontal="right" vertical="center" wrapText="1"/>
    </xf>
    <xf numFmtId="0" fontId="22" fillId="0" borderId="0" xfId="0" applyFont="1" applyBorder="1" applyAlignment="1">
      <alignment horizontal="left" vertical="center" wrapText="1"/>
    </xf>
    <xf numFmtId="0" fontId="22" fillId="0" borderId="0" xfId="0" applyFont="1"/>
    <xf numFmtId="0" fontId="8" fillId="0" borderId="0" xfId="0" applyFont="1"/>
    <xf numFmtId="0" fontId="0" fillId="0" borderId="33" xfId="0" applyBorder="1"/>
    <xf numFmtId="0" fontId="0" fillId="0" borderId="29" xfId="0" applyBorder="1"/>
    <xf numFmtId="3" fontId="0" fillId="0" borderId="33" xfId="0" applyNumberFormat="1" applyBorder="1"/>
    <xf numFmtId="3" fontId="18" fillId="0" borderId="0" xfId="0" applyNumberFormat="1" applyFont="1" applyBorder="1" applyAlignment="1">
      <alignment horizontal="right" vertical="center" wrapText="1"/>
    </xf>
    <xf numFmtId="0" fontId="15" fillId="0" borderId="7" xfId="0" applyFont="1" applyBorder="1"/>
    <xf numFmtId="0" fontId="15" fillId="4" borderId="7" xfId="0" applyFont="1" applyFill="1" applyBorder="1"/>
    <xf numFmtId="0" fontId="15" fillId="4" borderId="8" xfId="0" applyFont="1" applyFill="1" applyBorder="1"/>
    <xf numFmtId="0" fontId="24" fillId="0" borderId="0" xfId="0" applyFont="1"/>
    <xf numFmtId="3" fontId="15" fillId="0" borderId="0" xfId="0" applyNumberFormat="1" applyFont="1" applyBorder="1" applyAlignment="1">
      <alignment horizontal="right" vertical="center" wrapText="1"/>
    </xf>
    <xf numFmtId="3" fontId="22" fillId="0" borderId="0" xfId="0" applyNumberFormat="1" applyFont="1" applyBorder="1" applyAlignment="1">
      <alignment horizontal="right" vertical="center" wrapText="1"/>
    </xf>
    <xf numFmtId="4" fontId="15" fillId="0" borderId="1" xfId="0" applyNumberFormat="1" applyFont="1" applyBorder="1"/>
    <xf numFmtId="0" fontId="15" fillId="0" borderId="0" xfId="0" applyFont="1" applyBorder="1"/>
    <xf numFmtId="3" fontId="15" fillId="0" borderId="0" xfId="0" applyNumberFormat="1" applyFont="1"/>
    <xf numFmtId="0" fontId="15" fillId="0" borderId="34" xfId="0" applyFont="1" applyBorder="1"/>
    <xf numFmtId="3" fontId="20" fillId="0" borderId="0" xfId="0" applyNumberFormat="1" applyFont="1"/>
    <xf numFmtId="0" fontId="20" fillId="0" borderId="0" xfId="0" applyFont="1"/>
    <xf numFmtId="0" fontId="14" fillId="0" borderId="35" xfId="0" applyFont="1" applyBorder="1"/>
    <xf numFmtId="0" fontId="20" fillId="0" borderId="36" xfId="0" applyFont="1" applyBorder="1"/>
    <xf numFmtId="3" fontId="20" fillId="0" borderId="37" xfId="0" applyNumberFormat="1" applyFont="1" applyBorder="1"/>
    <xf numFmtId="0" fontId="15" fillId="0" borderId="38" xfId="0" applyFont="1" applyBorder="1"/>
    <xf numFmtId="3" fontId="15" fillId="0" borderId="39" xfId="0" applyNumberFormat="1" applyFont="1" applyBorder="1"/>
    <xf numFmtId="0" fontId="15" fillId="0" borderId="40" xfId="0" applyFont="1" applyBorder="1"/>
    <xf numFmtId="0" fontId="14" fillId="2" borderId="41" xfId="0" applyFont="1" applyFill="1" applyBorder="1"/>
    <xf numFmtId="0" fontId="14" fillId="2" borderId="0" xfId="0" applyFont="1" applyFill="1" applyBorder="1"/>
    <xf numFmtId="3" fontId="15" fillId="2" borderId="21" xfId="0" applyNumberFormat="1" applyFont="1" applyFill="1" applyBorder="1"/>
    <xf numFmtId="0" fontId="14" fillId="0" borderId="42" xfId="0" applyFont="1" applyBorder="1"/>
    <xf numFmtId="0" fontId="8" fillId="0" borderId="38" xfId="0" applyFont="1" applyBorder="1"/>
    <xf numFmtId="3" fontId="8" fillId="0" borderId="39" xfId="0" applyNumberFormat="1" applyFont="1" applyBorder="1"/>
    <xf numFmtId="0" fontId="14" fillId="2" borderId="43" xfId="0" applyFont="1" applyFill="1" applyBorder="1"/>
    <xf numFmtId="0" fontId="14" fillId="2" borderId="39" xfId="0" applyFont="1" applyFill="1" applyBorder="1"/>
    <xf numFmtId="0" fontId="14" fillId="0" borderId="44" xfId="0" applyFont="1" applyBorder="1"/>
    <xf numFmtId="0" fontId="15" fillId="0" borderId="39" xfId="0" applyFont="1" applyBorder="1"/>
    <xf numFmtId="0" fontId="14" fillId="2" borderId="45" xfId="0" applyFont="1" applyFill="1" applyBorder="1"/>
    <xf numFmtId="0" fontId="14" fillId="0" borderId="45" xfId="0" applyFont="1" applyBorder="1"/>
    <xf numFmtId="0" fontId="14" fillId="0" borderId="41" xfId="0" applyFont="1" applyBorder="1"/>
    <xf numFmtId="0" fontId="15" fillId="0" borderId="46" xfId="0" applyFont="1" applyBorder="1"/>
    <xf numFmtId="0" fontId="15" fillId="2" borderId="43" xfId="0" applyFont="1" applyFill="1" applyBorder="1"/>
    <xf numFmtId="0" fontId="14" fillId="0" borderId="38" xfId="0" applyFont="1" applyBorder="1"/>
    <xf numFmtId="0" fontId="15" fillId="0" borderId="47" xfId="0" applyFont="1" applyBorder="1" applyAlignment="1">
      <alignment vertical="top"/>
    </xf>
    <xf numFmtId="0" fontId="15" fillId="0" borderId="23" xfId="0" applyFont="1" applyBorder="1"/>
    <xf numFmtId="0" fontId="15" fillId="0" borderId="48" xfId="0" applyFont="1" applyBorder="1"/>
    <xf numFmtId="4" fontId="15" fillId="0" borderId="36" xfId="0" applyNumberFormat="1" applyFont="1" applyBorder="1"/>
    <xf numFmtId="4" fontId="15" fillId="0" borderId="37" xfId="0" applyNumberFormat="1" applyFont="1" applyBorder="1"/>
    <xf numFmtId="4" fontId="15" fillId="0" borderId="39" xfId="0" applyNumberFormat="1" applyFont="1" applyBorder="1"/>
    <xf numFmtId="0" fontId="15" fillId="2" borderId="0" xfId="0" applyFont="1" applyFill="1" applyBorder="1"/>
    <xf numFmtId="0" fontId="15" fillId="2" borderId="21" xfId="0" applyFont="1" applyFill="1" applyBorder="1"/>
    <xf numFmtId="0" fontId="14" fillId="0" borderId="42" xfId="0" applyFont="1" applyBorder="1" applyAlignment="1">
      <alignment vertical="top" wrapText="1"/>
    </xf>
    <xf numFmtId="0" fontId="15" fillId="2" borderId="20" xfId="0" applyFont="1" applyFill="1" applyBorder="1"/>
    <xf numFmtId="0" fontId="14" fillId="0" borderId="49" xfId="0" applyFont="1" applyBorder="1"/>
    <xf numFmtId="4" fontId="15" fillId="0" borderId="50" xfId="0" applyNumberFormat="1" applyFont="1" applyBorder="1"/>
    <xf numFmtId="4" fontId="15" fillId="0" borderId="48" xfId="0" applyNumberFormat="1" applyFont="1" applyBorder="1"/>
    <xf numFmtId="3" fontId="22" fillId="0" borderId="34" xfId="0" applyNumberFormat="1" applyFont="1" applyBorder="1" applyAlignment="1">
      <alignment horizontal="right" vertical="center" wrapText="1"/>
    </xf>
    <xf numFmtId="3" fontId="22" fillId="0" borderId="34" xfId="0" applyNumberFormat="1" applyFont="1" applyBorder="1"/>
    <xf numFmtId="3" fontId="20" fillId="0" borderId="34" xfId="0" applyNumberFormat="1" applyFont="1" applyBorder="1"/>
    <xf numFmtId="0" fontId="0" fillId="0" borderId="51" xfId="0" applyBorder="1"/>
    <xf numFmtId="0" fontId="0" fillId="0" borderId="41" xfId="0" applyBorder="1"/>
    <xf numFmtId="167" fontId="0" fillId="0" borderId="17" xfId="10" applyNumberFormat="1" applyFont="1" applyBorder="1"/>
    <xf numFmtId="167" fontId="0" fillId="0" borderId="18" xfId="10" applyNumberFormat="1" applyFont="1" applyBorder="1"/>
    <xf numFmtId="0" fontId="15" fillId="0" borderId="9" xfId="0" applyFont="1" applyBorder="1" applyAlignment="1"/>
    <xf numFmtId="0" fontId="0" fillId="0" borderId="1" xfId="0" applyFill="1" applyBorder="1" applyAlignment="1"/>
    <xf numFmtId="0" fontId="7" fillId="0" borderId="1" xfId="0" applyFont="1" applyFill="1" applyBorder="1" applyAlignment="1">
      <alignment horizontal="left"/>
    </xf>
    <xf numFmtId="0" fontId="0" fillId="0" borderId="1" xfId="0" applyFill="1" applyBorder="1"/>
    <xf numFmtId="168" fontId="0" fillId="0" borderId="0" xfId="0" applyNumberFormat="1" applyAlignment="1"/>
    <xf numFmtId="168" fontId="7" fillId="0" borderId="1" xfId="0" applyNumberFormat="1" applyFont="1" applyBorder="1" applyAlignment="1">
      <alignment horizontal="left"/>
    </xf>
    <xf numFmtId="168" fontId="6" fillId="6" borderId="1" xfId="1" applyNumberFormat="1" applyFont="1" applyFill="1" applyBorder="1" applyAlignment="1" applyProtection="1">
      <alignment horizontal="right"/>
      <protection locked="0"/>
    </xf>
    <xf numFmtId="168" fontId="6" fillId="0" borderId="1" xfId="1" applyNumberFormat="1" applyFont="1" applyFill="1" applyBorder="1" applyAlignment="1">
      <alignment horizontal="right"/>
    </xf>
    <xf numFmtId="168" fontId="0" fillId="0" borderId="0" xfId="0" applyNumberFormat="1" applyAlignment="1" applyProtection="1">
      <protection locked="0"/>
    </xf>
    <xf numFmtId="168" fontId="7" fillId="0" borderId="1" xfId="0" applyNumberFormat="1" applyFont="1" applyFill="1" applyBorder="1" applyAlignment="1">
      <alignment horizontal="left"/>
    </xf>
    <xf numFmtId="0" fontId="0" fillId="6" borderId="0" xfId="0" applyFill="1" applyBorder="1"/>
    <xf numFmtId="0" fontId="0" fillId="0" borderId="0" xfId="0" applyFill="1" applyBorder="1"/>
    <xf numFmtId="0" fontId="8" fillId="0" borderId="4" xfId="0" applyFont="1" applyBorder="1" applyAlignment="1"/>
    <xf numFmtId="168" fontId="7" fillId="0" borderId="4" xfId="0" applyNumberFormat="1" applyFont="1" applyFill="1" applyBorder="1" applyAlignment="1">
      <alignment horizontal="left"/>
    </xf>
    <xf numFmtId="2" fontId="15" fillId="0" borderId="0" xfId="0" applyNumberFormat="1" applyFont="1"/>
    <xf numFmtId="0" fontId="14" fillId="11" borderId="4" xfId="0" applyFont="1" applyFill="1" applyBorder="1"/>
    <xf numFmtId="0" fontId="14" fillId="11" borderId="2" xfId="0" applyFont="1" applyFill="1" applyBorder="1"/>
    <xf numFmtId="0" fontId="15" fillId="11" borderId="2" xfId="0" applyFont="1" applyFill="1" applyBorder="1"/>
    <xf numFmtId="0" fontId="15" fillId="11" borderId="1" xfId="0" applyFont="1" applyFill="1" applyBorder="1"/>
    <xf numFmtId="0" fontId="14" fillId="11" borderId="2" xfId="0" applyFont="1" applyFill="1" applyBorder="1" applyAlignment="1">
      <alignment vertical="top" wrapText="1"/>
    </xf>
    <xf numFmtId="0" fontId="8" fillId="11" borderId="1" xfId="0" applyFont="1" applyFill="1" applyBorder="1"/>
    <xf numFmtId="0" fontId="15" fillId="11" borderId="3" xfId="0" applyFont="1" applyFill="1" applyBorder="1"/>
    <xf numFmtId="0" fontId="15" fillId="11" borderId="0" xfId="0" applyFont="1" applyFill="1"/>
    <xf numFmtId="0" fontId="14" fillId="11" borderId="5" xfId="0" applyFont="1" applyFill="1" applyBorder="1"/>
    <xf numFmtId="0" fontId="14" fillId="11" borderId="12" xfId="0" applyFont="1" applyFill="1" applyBorder="1"/>
    <xf numFmtId="0" fontId="15" fillId="11" borderId="6" xfId="0" applyFont="1" applyFill="1" applyBorder="1"/>
    <xf numFmtId="0" fontId="0" fillId="6" borderId="7" xfId="0" applyFill="1" applyBorder="1"/>
    <xf numFmtId="0" fontId="0" fillId="6" borderId="8" xfId="0" applyFill="1" applyBorder="1"/>
    <xf numFmtId="0" fontId="0" fillId="6" borderId="9" xfId="0" applyFill="1" applyBorder="1"/>
    <xf numFmtId="0" fontId="0" fillId="0" borderId="7" xfId="0" applyBorder="1"/>
    <xf numFmtId="0" fontId="15" fillId="0" borderId="0" xfId="0" applyFont="1" applyProtection="1"/>
    <xf numFmtId="0" fontId="15" fillId="0" borderId="1" xfId="0" applyFont="1" applyBorder="1" applyProtection="1"/>
    <xf numFmtId="2" fontId="15" fillId="0" borderId="1" xfId="0" applyNumberFormat="1" applyFont="1" applyBorder="1" applyProtection="1"/>
    <xf numFmtId="168" fontId="6" fillId="6" borderId="4" xfId="1" applyNumberFormat="1" applyFont="1" applyFill="1" applyBorder="1" applyAlignment="1" applyProtection="1">
      <alignment horizontal="right"/>
      <protection locked="0"/>
    </xf>
    <xf numFmtId="0" fontId="0" fillId="0" borderId="0" xfId="0" applyFill="1" applyAlignment="1">
      <alignment horizontal="left" vertical="center"/>
    </xf>
    <xf numFmtId="0" fontId="0" fillId="6" borderId="7" xfId="0" applyFill="1" applyBorder="1" applyAlignment="1"/>
    <xf numFmtId="0" fontId="0" fillId="6" borderId="8" xfId="0" applyFill="1" applyBorder="1" applyAlignment="1"/>
    <xf numFmtId="0" fontId="0" fillId="6" borderId="9" xfId="0" applyFill="1" applyBorder="1" applyAlignment="1"/>
    <xf numFmtId="0" fontId="14" fillId="0" borderId="42" xfId="0" applyFont="1" applyBorder="1" applyAlignment="1">
      <alignment vertical="top"/>
    </xf>
    <xf numFmtId="0" fontId="14" fillId="0" borderId="38" xfId="0" applyFont="1" applyBorder="1" applyAlignment="1">
      <alignment vertical="top"/>
    </xf>
    <xf numFmtId="0" fontId="15" fillId="0" borderId="38" xfId="0" applyFont="1" applyBorder="1" applyAlignment="1">
      <alignment vertical="top"/>
    </xf>
    <xf numFmtId="168" fontId="0" fillId="0" borderId="0" xfId="0" applyNumberFormat="1" applyBorder="1" applyAlignment="1"/>
    <xf numFmtId="0" fontId="8" fillId="0" borderId="1" xfId="0" applyFont="1" applyFill="1" applyBorder="1" applyAlignment="1"/>
    <xf numFmtId="0" fontId="8" fillId="0" borderId="0" xfId="6"/>
    <xf numFmtId="0" fontId="0" fillId="6" borderId="7" xfId="0" applyFill="1" applyBorder="1" applyAlignment="1"/>
    <xf numFmtId="0" fontId="0" fillId="6" borderId="8" xfId="0" applyFill="1" applyBorder="1" applyAlignment="1"/>
    <xf numFmtId="0" fontId="0" fillId="6" borderId="9" xfId="0" applyFill="1" applyBorder="1" applyAlignment="1"/>
    <xf numFmtId="3" fontId="25" fillId="3" borderId="1" xfId="1" applyNumberFormat="1" applyFont="1" applyBorder="1" applyAlignment="1" applyProtection="1">
      <alignment horizontal="right"/>
      <protection locked="0"/>
    </xf>
    <xf numFmtId="168" fontId="0" fillId="6" borderId="0" xfId="0" applyNumberFormat="1" applyFill="1" applyAlignment="1"/>
    <xf numFmtId="166" fontId="6" fillId="12" borderId="1" xfId="1" applyNumberFormat="1" applyFont="1" applyFill="1" applyBorder="1" applyAlignment="1" applyProtection="1">
      <alignment horizontal="right"/>
      <protection locked="0"/>
    </xf>
    <xf numFmtId="168" fontId="6" fillId="12" borderId="1" xfId="1" applyNumberFormat="1" applyFont="1" applyFill="1" applyBorder="1" applyAlignment="1" applyProtection="1">
      <alignment horizontal="right"/>
      <protection locked="0"/>
    </xf>
    <xf numFmtId="0" fontId="15" fillId="11" borderId="4" xfId="0" applyFont="1" applyFill="1" applyBorder="1"/>
    <xf numFmtId="0" fontId="15" fillId="0" borderId="4" xfId="0" applyFont="1" applyBorder="1"/>
    <xf numFmtId="3" fontId="16" fillId="3" borderId="4" xfId="1" applyNumberFormat="1" applyFont="1" applyBorder="1" applyAlignment="1" applyProtection="1">
      <alignment horizontal="right"/>
      <protection locked="0"/>
    </xf>
    <xf numFmtId="0" fontId="15" fillId="0" borderId="3" xfId="0" applyFont="1" applyBorder="1"/>
    <xf numFmtId="3" fontId="16" fillId="3" borderId="3" xfId="1" applyNumberFormat="1" applyFont="1" applyBorder="1" applyAlignment="1" applyProtection="1">
      <alignment horizontal="right"/>
      <protection locked="0"/>
    </xf>
    <xf numFmtId="0" fontId="15" fillId="10" borderId="1" xfId="0" applyFont="1" applyFill="1" applyBorder="1"/>
    <xf numFmtId="0" fontId="0" fillId="2" borderId="0" xfId="0" applyFont="1" applyFill="1" applyAlignment="1">
      <alignment horizontal="center" vertical="center"/>
    </xf>
    <xf numFmtId="3" fontId="16" fillId="10" borderId="1" xfId="1" applyNumberFormat="1" applyFont="1" applyFill="1" applyBorder="1" applyAlignment="1">
      <alignment horizontal="right"/>
    </xf>
    <xf numFmtId="3" fontId="22" fillId="2" borderId="53" xfId="0" applyNumberFormat="1" applyFont="1" applyFill="1" applyBorder="1" applyProtection="1">
      <protection locked="0"/>
    </xf>
    <xf numFmtId="3" fontId="17" fillId="2" borderId="24" xfId="0" applyNumberFormat="1" applyFont="1" applyFill="1" applyBorder="1" applyProtection="1">
      <protection locked="0"/>
    </xf>
    <xf numFmtId="3" fontId="17" fillId="2" borderId="23" xfId="0" applyNumberFormat="1" applyFont="1" applyFill="1" applyBorder="1" applyProtection="1">
      <protection locked="0"/>
    </xf>
    <xf numFmtId="0" fontId="17" fillId="0" borderId="0" xfId="0" applyFont="1" applyProtection="1"/>
    <xf numFmtId="0" fontId="15" fillId="13" borderId="8" xfId="0" applyFont="1" applyFill="1" applyBorder="1"/>
    <xf numFmtId="0" fontId="29" fillId="13" borderId="8" xfId="0" applyFont="1" applyFill="1" applyBorder="1"/>
    <xf numFmtId="3" fontId="29" fillId="13" borderId="8" xfId="0" applyNumberFormat="1" applyFont="1" applyFill="1" applyBorder="1"/>
    <xf numFmtId="3" fontId="26" fillId="8" borderId="1" xfId="0" applyNumberFormat="1" applyFont="1" applyFill="1" applyBorder="1"/>
    <xf numFmtId="0" fontId="0" fillId="0" borderId="0" xfId="0"/>
    <xf numFmtId="3" fontId="27" fillId="5" borderId="1" xfId="1" applyNumberFormat="1" applyFont="1" applyFill="1" applyBorder="1" applyAlignment="1" applyProtection="1">
      <alignment horizontal="right"/>
      <protection locked="0"/>
    </xf>
    <xf numFmtId="3" fontId="27" fillId="5" borderId="4" xfId="1" applyNumberFormat="1" applyFont="1" applyFill="1" applyBorder="1" applyAlignment="1" applyProtection="1">
      <alignment horizontal="right"/>
      <protection locked="0"/>
    </xf>
    <xf numFmtId="3" fontId="17" fillId="2" borderId="52" xfId="0" applyNumberFormat="1" applyFont="1" applyFill="1" applyBorder="1" applyProtection="1">
      <protection locked="0"/>
    </xf>
    <xf numFmtId="3" fontId="29" fillId="13" borderId="13" xfId="0" applyNumberFormat="1" applyFont="1" applyFill="1" applyBorder="1"/>
    <xf numFmtId="3" fontId="21" fillId="14" borderId="1" xfId="0" applyNumberFormat="1" applyFont="1" applyFill="1" applyBorder="1"/>
    <xf numFmtId="3" fontId="21" fillId="14" borderId="4" xfId="0" applyNumberFormat="1" applyFont="1" applyFill="1" applyBorder="1"/>
    <xf numFmtId="3" fontId="28" fillId="2" borderId="0" xfId="0" applyNumberFormat="1" applyFont="1" applyFill="1"/>
    <xf numFmtId="3" fontId="17" fillId="0" borderId="1" xfId="0" applyNumberFormat="1" applyFont="1" applyBorder="1"/>
    <xf numFmtId="0" fontId="30" fillId="13" borderId="0" xfId="0" applyFont="1" applyFill="1"/>
    <xf numFmtId="3" fontId="31" fillId="13" borderId="0" xfId="0" applyNumberFormat="1" applyFont="1" applyFill="1"/>
    <xf numFmtId="3" fontId="21" fillId="14" borderId="39" xfId="0" applyNumberFormat="1" applyFont="1" applyFill="1" applyBorder="1"/>
    <xf numFmtId="3" fontId="21" fillId="14" borderId="55" xfId="0" applyNumberFormat="1" applyFont="1" applyFill="1" applyBorder="1"/>
    <xf numFmtId="3" fontId="26" fillId="0" borderId="1" xfId="0" applyNumberFormat="1" applyFont="1" applyFill="1" applyBorder="1"/>
    <xf numFmtId="3" fontId="33" fillId="5" borderId="1" xfId="1" applyNumberFormat="1" applyFont="1" applyFill="1" applyBorder="1" applyAlignment="1" applyProtection="1">
      <alignment horizontal="right"/>
      <protection locked="0"/>
    </xf>
    <xf numFmtId="0" fontId="14" fillId="2" borderId="1" xfId="0" applyFont="1" applyFill="1" applyBorder="1"/>
    <xf numFmtId="0" fontId="21" fillId="14" borderId="1" xfId="0" applyFont="1" applyFill="1" applyBorder="1"/>
    <xf numFmtId="9" fontId="15" fillId="5" borderId="1" xfId="0" applyNumberFormat="1" applyFont="1" applyFill="1" applyBorder="1"/>
    <xf numFmtId="0" fontId="15" fillId="5" borderId="1" xfId="0" applyFont="1" applyFill="1" applyBorder="1"/>
    <xf numFmtId="0" fontId="15" fillId="5" borderId="11" xfId="0" applyFont="1" applyFill="1" applyBorder="1" applyAlignment="1">
      <alignment vertical="top" wrapText="1"/>
    </xf>
    <xf numFmtId="3" fontId="17" fillId="2" borderId="1" xfId="0" applyNumberFormat="1" applyFont="1" applyFill="1" applyBorder="1" applyProtection="1">
      <protection locked="0"/>
    </xf>
    <xf numFmtId="3" fontId="15" fillId="0" borderId="1" xfId="0" applyNumberFormat="1" applyFont="1" applyBorder="1"/>
    <xf numFmtId="3" fontId="15" fillId="5" borderId="1" xfId="0" applyNumberFormat="1" applyFont="1" applyFill="1" applyBorder="1"/>
    <xf numFmtId="3" fontId="17" fillId="5" borderId="1" xfId="0" applyNumberFormat="1" applyFont="1" applyFill="1" applyBorder="1"/>
    <xf numFmtId="3" fontId="15" fillId="2" borderId="8" xfId="0" applyNumberFormat="1" applyFont="1" applyFill="1" applyBorder="1"/>
    <xf numFmtId="3" fontId="15" fillId="2" borderId="0" xfId="0" applyNumberFormat="1" applyFont="1" applyFill="1"/>
    <xf numFmtId="3" fontId="16" fillId="3" borderId="1" xfId="2" applyNumberFormat="1" applyFont="1" applyFill="1" applyBorder="1" applyAlignment="1" applyProtection="1">
      <alignment horizontal="right"/>
      <protection locked="0"/>
    </xf>
    <xf numFmtId="0" fontId="30" fillId="5" borderId="5" xfId="0" applyFont="1" applyFill="1" applyBorder="1" applyAlignment="1">
      <alignment vertical="top" wrapText="1"/>
    </xf>
    <xf numFmtId="0" fontId="30" fillId="5" borderId="13" xfId="0" applyFont="1" applyFill="1" applyBorder="1" applyAlignment="1">
      <alignment vertical="top" wrapText="1"/>
    </xf>
    <xf numFmtId="0" fontId="30" fillId="5" borderId="14" xfId="0" applyFont="1" applyFill="1" applyBorder="1" applyAlignment="1">
      <alignment vertical="top" wrapText="1"/>
    </xf>
    <xf numFmtId="49" fontId="15" fillId="5" borderId="5" xfId="0" applyNumberFormat="1" applyFont="1" applyFill="1" applyBorder="1" applyAlignment="1">
      <alignment vertical="top" wrapText="1"/>
    </xf>
    <xf numFmtId="49" fontId="15" fillId="5" borderId="13" xfId="0" applyNumberFormat="1" applyFont="1" applyFill="1" applyBorder="1" applyAlignment="1">
      <alignment vertical="top" wrapText="1"/>
    </xf>
    <xf numFmtId="49" fontId="15" fillId="5" borderId="14" xfId="0" applyNumberFormat="1" applyFont="1" applyFill="1" applyBorder="1" applyAlignment="1">
      <alignment vertical="top" wrapText="1"/>
    </xf>
    <xf numFmtId="0" fontId="15" fillId="5" borderId="4" xfId="0" applyFont="1" applyFill="1" applyBorder="1" applyAlignment="1">
      <alignment horizontal="right"/>
    </xf>
    <xf numFmtId="3" fontId="28" fillId="8" borderId="1" xfId="0" applyNumberFormat="1" applyFont="1" applyFill="1" applyBorder="1"/>
    <xf numFmtId="0" fontId="15" fillId="0" borderId="1" xfId="0" applyFont="1" applyBorder="1" applyAlignment="1">
      <alignment vertical="center"/>
    </xf>
    <xf numFmtId="0" fontId="15" fillId="2" borderId="1" xfId="0" applyFont="1" applyFill="1" applyBorder="1"/>
    <xf numFmtId="3" fontId="28" fillId="2" borderId="1" xfId="0" applyNumberFormat="1" applyFont="1" applyFill="1" applyBorder="1"/>
    <xf numFmtId="3" fontId="15" fillId="2" borderId="1" xfId="0" applyNumberFormat="1" applyFont="1" applyFill="1" applyBorder="1"/>
    <xf numFmtId="3" fontId="15" fillId="0" borderId="0" xfId="0" applyNumberFormat="1" applyFont="1" applyProtection="1"/>
    <xf numFmtId="3" fontId="17" fillId="0" borderId="0" xfId="0" applyNumberFormat="1" applyFont="1" applyProtection="1"/>
    <xf numFmtId="3" fontId="16" fillId="3" borderId="3" xfId="2" applyNumberFormat="1" applyFont="1" applyFill="1" applyBorder="1" applyAlignment="1" applyProtection="1">
      <alignment horizontal="right"/>
      <protection locked="0"/>
    </xf>
    <xf numFmtId="3" fontId="8" fillId="3" borderId="1" xfId="1" applyNumberFormat="1" applyFont="1" applyBorder="1" applyAlignment="1" applyProtection="1">
      <alignment horizontal="right"/>
      <protection locked="0"/>
    </xf>
    <xf numFmtId="3" fontId="15" fillId="2" borderId="1" xfId="0" applyNumberFormat="1" applyFont="1" applyFill="1" applyBorder="1" applyProtection="1">
      <protection locked="0"/>
    </xf>
    <xf numFmtId="3" fontId="8" fillId="3" borderId="1" xfId="2" applyNumberFormat="1" applyFont="1" applyFill="1" applyBorder="1" applyAlignment="1" applyProtection="1">
      <alignment horizontal="right"/>
      <protection locked="0"/>
    </xf>
    <xf numFmtId="0" fontId="14" fillId="2" borderId="24" xfId="0" applyFont="1" applyFill="1" applyBorder="1"/>
    <xf numFmtId="0" fontId="15" fillId="2" borderId="24" xfId="0" applyFont="1" applyFill="1" applyBorder="1"/>
    <xf numFmtId="165" fontId="1" fillId="12" borderId="1" xfId="0" applyNumberFormat="1" applyFont="1" applyFill="1" applyBorder="1" applyAlignment="1"/>
    <xf numFmtId="166" fontId="34" fillId="12" borderId="1" xfId="1" applyNumberFormat="1" applyFont="1" applyFill="1" applyBorder="1" applyAlignment="1" applyProtection="1">
      <alignment horizontal="right"/>
      <protection locked="0"/>
    </xf>
    <xf numFmtId="0" fontId="1" fillId="0" borderId="0" xfId="0" applyFont="1" applyAlignment="1"/>
    <xf numFmtId="165" fontId="1" fillId="0" borderId="0" xfId="0" applyNumberFormat="1" applyFont="1" applyAlignment="1"/>
    <xf numFmtId="165" fontId="1" fillId="0" borderId="0" xfId="0" applyNumberFormat="1" applyFont="1" applyBorder="1" applyAlignment="1"/>
    <xf numFmtId="0" fontId="0" fillId="6" borderId="5" xfId="0" applyFill="1" applyBorder="1" applyAlignment="1">
      <alignment vertical="center"/>
    </xf>
    <xf numFmtId="0" fontId="0" fillId="6" borderId="13" xfId="0" applyFill="1" applyBorder="1" applyAlignment="1">
      <alignment vertical="center"/>
    </xf>
    <xf numFmtId="0" fontId="0" fillId="6" borderId="14" xfId="0" applyFill="1" applyBorder="1" applyAlignment="1">
      <alignment vertical="center"/>
    </xf>
    <xf numFmtId="0" fontId="0" fillId="7" borderId="12" xfId="0" applyFill="1" applyBorder="1" applyAlignment="1">
      <alignment horizontal="left" vertical="center"/>
    </xf>
    <xf numFmtId="0" fontId="0" fillId="7" borderId="0" xfId="0" applyFill="1" applyBorder="1" applyAlignment="1">
      <alignment horizontal="left" vertical="center"/>
    </xf>
    <xf numFmtId="0" fontId="0" fillId="7" borderId="10" xfId="0" applyFill="1" applyBorder="1" applyAlignment="1">
      <alignment horizontal="left" vertical="center"/>
    </xf>
    <xf numFmtId="0" fontId="0" fillId="10" borderId="12" xfId="0" applyFill="1" applyBorder="1" applyAlignment="1">
      <alignment horizontal="left" vertical="center"/>
    </xf>
    <xf numFmtId="0" fontId="0" fillId="10" borderId="0" xfId="0" applyFill="1" applyBorder="1" applyAlignment="1">
      <alignment horizontal="left" vertical="center"/>
    </xf>
    <xf numFmtId="0" fontId="0" fillId="10" borderId="10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8" borderId="6" xfId="0" applyFill="1" applyBorder="1" applyAlignment="1">
      <alignment horizontal="left" vertical="center"/>
    </xf>
    <xf numFmtId="0" fontId="0" fillId="8" borderId="15" xfId="0" applyFill="1" applyBorder="1" applyAlignment="1">
      <alignment horizontal="left" vertical="center"/>
    </xf>
    <xf numFmtId="0" fontId="0" fillId="8" borderId="11" xfId="0" applyFill="1" applyBorder="1" applyAlignment="1">
      <alignment horizontal="left" vertical="center"/>
    </xf>
    <xf numFmtId="168" fontId="6" fillId="5" borderId="1" xfId="1" applyNumberFormat="1" applyFont="1" applyFill="1" applyBorder="1" applyAlignment="1">
      <alignment horizontal="right"/>
    </xf>
    <xf numFmtId="168" fontId="6" fillId="10" borderId="1" xfId="1" applyNumberFormat="1" applyFont="1" applyFill="1" applyBorder="1" applyAlignment="1" applyProtection="1">
      <alignment horizontal="right"/>
      <protection locked="0"/>
    </xf>
    <xf numFmtId="168" fontId="32" fillId="6" borderId="1" xfId="1" applyNumberFormat="1" applyFont="1" applyFill="1" applyBorder="1" applyAlignment="1" applyProtection="1">
      <alignment horizontal="right"/>
      <protection locked="0"/>
    </xf>
    <xf numFmtId="168" fontId="1" fillId="12" borderId="1" xfId="0" applyNumberFormat="1" applyFont="1" applyFill="1" applyBorder="1" applyAlignment="1"/>
    <xf numFmtId="168" fontId="34" fillId="12" borderId="1" xfId="1" applyNumberFormat="1" applyFont="1" applyFill="1" applyBorder="1" applyAlignment="1" applyProtection="1">
      <alignment horizontal="right"/>
      <protection locked="0"/>
    </xf>
    <xf numFmtId="168" fontId="1" fillId="0" borderId="0" xfId="0" applyNumberFormat="1" applyFont="1" applyAlignment="1"/>
    <xf numFmtId="168" fontId="1" fillId="0" borderId="0" xfId="0" applyNumberFormat="1" applyFont="1" applyBorder="1" applyAlignment="1"/>
    <xf numFmtId="0" fontId="0" fillId="0" borderId="1" xfId="0" applyBorder="1"/>
    <xf numFmtId="0" fontId="0" fillId="0" borderId="0" xfId="0" applyBorder="1" applyAlignment="1">
      <alignment horizontal="right" vertical="center"/>
    </xf>
    <xf numFmtId="0" fontId="19" fillId="0" borderId="4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0" fontId="19" fillId="0" borderId="4" xfId="0" applyFont="1" applyBorder="1" applyAlignment="1">
      <alignment horizontal="right" vertical="center"/>
    </xf>
    <xf numFmtId="0" fontId="21" fillId="13" borderId="54" xfId="0" applyFont="1" applyFill="1" applyBorder="1" applyAlignment="1">
      <alignment horizontal="left" vertical="center"/>
    </xf>
    <xf numFmtId="0" fontId="21" fillId="13" borderId="36" xfId="0" applyFont="1" applyFill="1" applyBorder="1" applyAlignment="1">
      <alignment vertical="center"/>
    </xf>
    <xf numFmtId="3" fontId="21" fillId="13" borderId="36" xfId="0" applyNumberFormat="1" applyFont="1" applyFill="1" applyBorder="1" applyAlignment="1">
      <alignment horizontal="right" vertical="center"/>
    </xf>
    <xf numFmtId="3" fontId="21" fillId="13" borderId="37" xfId="0" applyNumberFormat="1" applyFont="1" applyFill="1" applyBorder="1" applyAlignment="1">
      <alignment horizontal="right" vertical="center"/>
    </xf>
    <xf numFmtId="0" fontId="0" fillId="8" borderId="1" xfId="0" applyFont="1" applyFill="1" applyBorder="1"/>
    <xf numFmtId="0" fontId="21" fillId="14" borderId="44" xfId="0" applyFont="1" applyFill="1" applyBorder="1" applyAlignment="1">
      <alignment horizontal="left" vertical="center"/>
    </xf>
    <xf numFmtId="0" fontId="21" fillId="14" borderId="42" xfId="0" applyFont="1" applyFill="1" applyBorder="1" applyAlignment="1">
      <alignment horizontal="left" vertical="center"/>
    </xf>
    <xf numFmtId="0" fontId="21" fillId="14" borderId="4" xfId="0" applyFont="1" applyFill="1" applyBorder="1"/>
    <xf numFmtId="0" fontId="0" fillId="0" borderId="13" xfId="0" applyBorder="1" applyAlignment="1"/>
    <xf numFmtId="0" fontId="19" fillId="0" borderId="0" xfId="0" applyFont="1" applyAlignment="1">
      <alignment horizontal="right"/>
    </xf>
    <xf numFmtId="1" fontId="36" fillId="5" borderId="1" xfId="1" applyNumberFormat="1" applyFont="1" applyFill="1" applyBorder="1" applyAlignment="1" applyProtection="1">
      <alignment horizontal="right"/>
      <protection locked="0"/>
    </xf>
    <xf numFmtId="0" fontId="36" fillId="5" borderId="1" xfId="1" applyFont="1" applyFill="1" applyBorder="1" applyAlignment="1" applyProtection="1">
      <alignment horizontal="right"/>
      <protection locked="0"/>
    </xf>
    <xf numFmtId="0" fontId="30" fillId="5" borderId="7" xfId="0" applyFont="1" applyFill="1" applyBorder="1" applyAlignment="1">
      <alignment vertical="top" wrapText="1"/>
    </xf>
    <xf numFmtId="0" fontId="30" fillId="5" borderId="8" xfId="0" applyFont="1" applyFill="1" applyBorder="1" applyAlignment="1">
      <alignment vertical="top" wrapText="1"/>
    </xf>
    <xf numFmtId="0" fontId="30" fillId="5" borderId="9" xfId="0" applyFont="1" applyFill="1" applyBorder="1" applyAlignment="1">
      <alignment vertical="top" wrapText="1"/>
    </xf>
    <xf numFmtId="0" fontId="19" fillId="0" borderId="1" xfId="0" applyFont="1" applyBorder="1" applyAlignment="1"/>
    <xf numFmtId="168" fontId="19" fillId="0" borderId="1" xfId="0" applyNumberFormat="1" applyFont="1" applyBorder="1" applyAlignment="1" applyProtection="1">
      <protection locked="0"/>
    </xf>
    <xf numFmtId="0" fontId="29" fillId="13" borderId="0" xfId="0" applyFont="1" applyFill="1" applyBorder="1"/>
    <xf numFmtId="0" fontId="15" fillId="11" borderId="1" xfId="0" applyFont="1" applyFill="1" applyBorder="1" applyAlignment="1">
      <alignment horizontal="left"/>
    </xf>
    <xf numFmtId="0" fontId="15" fillId="11" borderId="1" xfId="0" applyFont="1" applyFill="1" applyBorder="1" applyAlignment="1"/>
    <xf numFmtId="0" fontId="22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vertical="center" wrapText="1"/>
    </xf>
    <xf numFmtId="0" fontId="15" fillId="8" borderId="3" xfId="0" applyFont="1" applyFill="1" applyBorder="1"/>
    <xf numFmtId="0" fontId="0" fillId="0" borderId="0" xfId="0"/>
    <xf numFmtId="3" fontId="29" fillId="15" borderId="8" xfId="0" applyNumberFormat="1" applyFont="1" applyFill="1" applyBorder="1"/>
    <xf numFmtId="3" fontId="29" fillId="15" borderId="13" xfId="0" applyNumberFormat="1" applyFont="1" applyFill="1" applyBorder="1"/>
    <xf numFmtId="3" fontId="17" fillId="2" borderId="14" xfId="0" applyNumberFormat="1" applyFont="1" applyFill="1" applyBorder="1" applyProtection="1">
      <protection locked="0"/>
    </xf>
    <xf numFmtId="3" fontId="17" fillId="2" borderId="4" xfId="0" applyNumberFormat="1" applyFont="1" applyFill="1" applyBorder="1" applyProtection="1">
      <protection locked="0"/>
    </xf>
    <xf numFmtId="3" fontId="22" fillId="2" borderId="12" xfId="0" applyNumberFormat="1" applyFont="1" applyFill="1" applyBorder="1" applyProtection="1">
      <protection locked="0"/>
    </xf>
    <xf numFmtId="3" fontId="17" fillId="2" borderId="13" xfId="0" applyNumberFormat="1" applyFont="1" applyFill="1" applyBorder="1" applyProtection="1">
      <protection locked="0"/>
    </xf>
    <xf numFmtId="3" fontId="8" fillId="10" borderId="7" xfId="1" applyNumberFormat="1" applyFont="1" applyFill="1" applyBorder="1" applyAlignment="1">
      <alignment horizontal="right"/>
    </xf>
    <xf numFmtId="3" fontId="15" fillId="2" borderId="27" xfId="0" applyNumberFormat="1" applyFont="1" applyFill="1" applyBorder="1" applyProtection="1">
      <protection locked="0"/>
    </xf>
    <xf numFmtId="3" fontId="15" fillId="2" borderId="7" xfId="0" applyNumberFormat="1" applyFont="1" applyFill="1" applyBorder="1"/>
    <xf numFmtId="0" fontId="29" fillId="15" borderId="13" xfId="0" applyFont="1" applyFill="1" applyBorder="1"/>
    <xf numFmtId="3" fontId="15" fillId="5" borderId="1" xfId="1" applyNumberFormat="1" applyFont="1" applyFill="1" applyBorder="1" applyAlignment="1" applyProtection="1">
      <alignment horizontal="right"/>
      <protection locked="0"/>
    </xf>
    <xf numFmtId="0" fontId="15" fillId="0" borderId="1" xfId="0" applyFont="1" applyBorder="1" applyAlignment="1">
      <alignment horizontal="right"/>
    </xf>
    <xf numFmtId="0" fontId="22" fillId="8" borderId="3" xfId="0" applyFont="1" applyFill="1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0" fillId="0" borderId="0" xfId="0"/>
    <xf numFmtId="0" fontId="0" fillId="8" borderId="4" xfId="0" applyFill="1" applyBorder="1" applyAlignment="1">
      <alignment vertical="top"/>
    </xf>
    <xf numFmtId="0" fontId="0" fillId="8" borderId="2" xfId="0" applyFill="1" applyBorder="1" applyAlignment="1">
      <alignment vertical="top"/>
    </xf>
    <xf numFmtId="0" fontId="0" fillId="8" borderId="3" xfId="0" applyFill="1" applyBorder="1" applyAlignment="1">
      <alignment vertical="top"/>
    </xf>
    <xf numFmtId="3" fontId="15" fillId="2" borderId="1" xfId="0" applyNumberFormat="1" applyFont="1" applyFill="1" applyBorder="1" applyAlignment="1" applyProtection="1">
      <alignment horizontal="center"/>
      <protection locked="0"/>
    </xf>
    <xf numFmtId="3" fontId="22" fillId="2" borderId="1" xfId="0" applyNumberFormat="1" applyFont="1" applyFill="1" applyBorder="1" applyAlignment="1" applyProtection="1">
      <alignment horizontal="center"/>
      <protection locked="0"/>
    </xf>
    <xf numFmtId="3" fontId="15" fillId="2" borderId="1" xfId="0" applyNumberFormat="1" applyFont="1" applyFill="1" applyBorder="1" applyAlignment="1">
      <alignment horizontal="center"/>
    </xf>
    <xf numFmtId="0" fontId="37" fillId="5" borderId="56" xfId="0" applyFont="1" applyFill="1" applyBorder="1" applyAlignment="1">
      <alignment horizontal="left" vertical="top" wrapText="1"/>
    </xf>
    <xf numFmtId="0" fontId="37" fillId="5" borderId="57" xfId="0" applyFont="1" applyFill="1" applyBorder="1" applyAlignment="1">
      <alignment horizontal="left" vertical="top" wrapText="1"/>
    </xf>
    <xf numFmtId="49" fontId="0" fillId="10" borderId="6" xfId="0" applyNumberFormat="1" applyFont="1" applyFill="1" applyBorder="1" applyAlignment="1">
      <alignment horizontal="center" vertical="center" wrapText="1"/>
    </xf>
    <xf numFmtId="49" fontId="0" fillId="10" borderId="15" xfId="0" applyNumberFormat="1" applyFont="1" applyFill="1" applyBorder="1" applyAlignment="1">
      <alignment horizontal="center" vertical="center" wrapText="1"/>
    </xf>
    <xf numFmtId="49" fontId="0" fillId="10" borderId="11" xfId="0" applyNumberFormat="1" applyFont="1" applyFill="1" applyBorder="1" applyAlignment="1">
      <alignment horizontal="center" vertical="center" wrapText="1"/>
    </xf>
    <xf numFmtId="2" fontId="0" fillId="5" borderId="6" xfId="0" applyNumberFormat="1" applyFont="1" applyFill="1" applyBorder="1" applyAlignment="1">
      <alignment horizontal="center" vertical="center" wrapText="1"/>
    </xf>
    <xf numFmtId="2" fontId="0" fillId="5" borderId="15" xfId="0" applyNumberFormat="1" applyFont="1" applyFill="1" applyBorder="1" applyAlignment="1">
      <alignment horizontal="center" vertical="center" wrapText="1"/>
    </xf>
    <xf numFmtId="2" fontId="0" fillId="5" borderId="11" xfId="0" applyNumberFormat="1" applyFont="1" applyFill="1" applyBorder="1" applyAlignment="1">
      <alignment horizontal="center" vertical="center" wrapText="1"/>
    </xf>
    <xf numFmtId="0" fontId="38" fillId="5" borderId="56" xfId="0" applyFont="1" applyFill="1" applyBorder="1" applyAlignment="1">
      <alignment horizontal="left" vertical="center" wrapText="1"/>
    </xf>
    <xf numFmtId="0" fontId="38" fillId="5" borderId="57" xfId="0" applyFont="1" applyFill="1" applyBorder="1" applyAlignment="1">
      <alignment horizontal="left" vertical="center" wrapText="1"/>
    </xf>
    <xf numFmtId="49" fontId="15" fillId="10" borderId="6" xfId="0" applyNumberFormat="1" applyFont="1" applyFill="1" applyBorder="1" applyAlignment="1">
      <alignment horizontal="center" vertical="top" wrapText="1"/>
    </xf>
    <xf numFmtId="49" fontId="15" fillId="10" borderId="15" xfId="0" applyNumberFormat="1" applyFont="1" applyFill="1" applyBorder="1" applyAlignment="1">
      <alignment horizontal="center" vertical="top" wrapText="1"/>
    </xf>
    <xf numFmtId="49" fontId="15" fillId="10" borderId="11" xfId="0" applyNumberFormat="1" applyFont="1" applyFill="1" applyBorder="1" applyAlignment="1">
      <alignment horizontal="center" vertical="top" wrapText="1"/>
    </xf>
    <xf numFmtId="0" fontId="15" fillId="5" borderId="6" xfId="0" applyFont="1" applyFill="1" applyBorder="1" applyAlignment="1">
      <alignment horizontal="center" vertical="top" wrapText="1"/>
    </xf>
    <xf numFmtId="0" fontId="15" fillId="5" borderId="15" xfId="0" applyFont="1" applyFill="1" applyBorder="1" applyAlignment="1">
      <alignment horizontal="center" vertical="top" wrapText="1"/>
    </xf>
    <xf numFmtId="0" fontId="15" fillId="5" borderId="11" xfId="0" applyFont="1" applyFill="1" applyBorder="1" applyAlignment="1">
      <alignment horizontal="center" vertical="top" wrapText="1"/>
    </xf>
    <xf numFmtId="0" fontId="8" fillId="5" borderId="6" xfId="0" applyFont="1" applyFill="1" applyBorder="1" applyAlignment="1">
      <alignment horizontal="center" vertical="top" wrapText="1"/>
    </xf>
    <xf numFmtId="0" fontId="8" fillId="5" borderId="15" xfId="0" applyFont="1" applyFill="1" applyBorder="1" applyAlignment="1">
      <alignment horizontal="center" vertical="top" wrapText="1"/>
    </xf>
    <xf numFmtId="0" fontId="8" fillId="5" borderId="11" xfId="0" applyFont="1" applyFill="1" applyBorder="1" applyAlignment="1">
      <alignment horizontal="center" vertical="top" wrapText="1"/>
    </xf>
    <xf numFmtId="0" fontId="15" fillId="11" borderId="1" xfId="0" applyFont="1" applyFill="1" applyBorder="1" applyAlignment="1">
      <alignment horizontal="left"/>
    </xf>
    <xf numFmtId="0" fontId="30" fillId="5" borderId="7" xfId="0" applyFont="1" applyFill="1" applyBorder="1" applyAlignment="1">
      <alignment horizontal="center" vertical="top" wrapText="1"/>
    </xf>
    <xf numFmtId="0" fontId="30" fillId="5" borderId="8" xfId="0" applyFont="1" applyFill="1" applyBorder="1" applyAlignment="1">
      <alignment horizontal="center" vertical="top" wrapText="1"/>
    </xf>
    <xf numFmtId="0" fontId="30" fillId="5" borderId="9" xfId="0" applyFont="1" applyFill="1" applyBorder="1" applyAlignment="1">
      <alignment horizontal="center" vertical="top" wrapText="1"/>
    </xf>
    <xf numFmtId="0" fontId="15" fillId="5" borderId="7" xfId="0" applyFont="1" applyFill="1" applyBorder="1" applyAlignment="1">
      <alignment horizontal="center"/>
    </xf>
    <xf numFmtId="0" fontId="15" fillId="5" borderId="8" xfId="0" applyFont="1" applyFill="1" applyBorder="1" applyAlignment="1">
      <alignment horizontal="center"/>
    </xf>
    <xf numFmtId="0" fontId="15" fillId="5" borderId="9" xfId="0" applyFont="1" applyFill="1" applyBorder="1" applyAlignment="1">
      <alignment horizontal="center"/>
    </xf>
    <xf numFmtId="0" fontId="0" fillId="6" borderId="7" xfId="0" applyFill="1" applyBorder="1"/>
    <xf numFmtId="0" fontId="0" fillId="6" borderId="8" xfId="0" applyFill="1" applyBorder="1"/>
    <xf numFmtId="0" fontId="0" fillId="6" borderId="9" xfId="0" applyFill="1" applyBorder="1"/>
    <xf numFmtId="168" fontId="0" fillId="6" borderId="5" xfId="0" applyNumberFormat="1" applyFill="1" applyBorder="1" applyAlignment="1"/>
    <xf numFmtId="168" fontId="0" fillId="6" borderId="13" xfId="0" applyNumberFormat="1" applyFill="1" applyBorder="1" applyAlignment="1"/>
    <xf numFmtId="168" fontId="0" fillId="6" borderId="14" xfId="0" applyNumberFormat="1" applyFill="1" applyBorder="1" applyAlignment="1"/>
    <xf numFmtId="168" fontId="0" fillId="6" borderId="7" xfId="0" applyNumberFormat="1" applyFill="1" applyBorder="1" applyAlignment="1"/>
    <xf numFmtId="168" fontId="0" fillId="6" borderId="8" xfId="0" applyNumberFormat="1" applyFill="1" applyBorder="1" applyAlignment="1"/>
    <xf numFmtId="168" fontId="0" fillId="6" borderId="9" xfId="0" applyNumberFormat="1" applyFill="1" applyBorder="1" applyAlignment="1"/>
    <xf numFmtId="0" fontId="0" fillId="12" borderId="7" xfId="0" applyFill="1" applyBorder="1" applyAlignment="1">
      <alignment horizontal="left" vertical="top"/>
    </xf>
    <xf numFmtId="0" fontId="0" fillId="12" borderId="8" xfId="0" applyFill="1" applyBorder="1" applyAlignment="1">
      <alignment horizontal="left" vertical="top"/>
    </xf>
    <xf numFmtId="0" fontId="0" fillId="12" borderId="9" xfId="0" applyFill="1" applyBorder="1" applyAlignment="1">
      <alignment horizontal="left" vertical="top"/>
    </xf>
    <xf numFmtId="0" fontId="0" fillId="6" borderId="7" xfId="0" applyFill="1" applyBorder="1" applyAlignment="1"/>
    <xf numFmtId="0" fontId="0" fillId="6" borderId="8" xfId="0" applyFill="1" applyBorder="1" applyAlignment="1"/>
    <xf numFmtId="0" fontId="0" fillId="6" borderId="9" xfId="0" applyFill="1" applyBorder="1" applyAlignment="1"/>
    <xf numFmtId="0" fontId="0" fillId="12" borderId="7" xfId="0" applyFill="1" applyBorder="1" applyAlignment="1"/>
    <xf numFmtId="0" fontId="0" fillId="12" borderId="8" xfId="0" applyFill="1" applyBorder="1" applyAlignment="1"/>
    <xf numFmtId="0" fontId="0" fillId="12" borderId="9" xfId="0" applyFill="1" applyBorder="1" applyAlignment="1"/>
    <xf numFmtId="168" fontId="0" fillId="0" borderId="7" xfId="0" applyNumberFormat="1" applyBorder="1" applyAlignment="1"/>
    <xf numFmtId="168" fontId="0" fillId="0" borderId="8" xfId="0" applyNumberFormat="1" applyBorder="1" applyAlignment="1"/>
    <xf numFmtId="168" fontId="0" fillId="0" borderId="9" xfId="0" applyNumberFormat="1" applyBorder="1" applyAlignment="1"/>
    <xf numFmtId="0" fontId="0" fillId="12" borderId="7" xfId="0" applyFont="1" applyFill="1" applyBorder="1" applyAlignment="1"/>
    <xf numFmtId="0" fontId="0" fillId="12" borderId="8" xfId="0" applyFont="1" applyFill="1" applyBorder="1" applyAlignment="1"/>
    <xf numFmtId="0" fontId="0" fillId="12" borderId="9" xfId="0" applyFont="1" applyFill="1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6" borderId="7" xfId="0" applyFont="1" applyFill="1" applyBorder="1" applyAlignment="1"/>
    <xf numFmtId="0" fontId="0" fillId="6" borderId="8" xfId="0" applyFont="1" applyFill="1" applyBorder="1" applyAlignment="1"/>
    <xf numFmtId="0" fontId="0" fillId="6" borderId="9" xfId="0" applyFont="1" applyFill="1" applyBorder="1" applyAlignment="1"/>
    <xf numFmtId="0" fontId="26" fillId="6" borderId="7" xfId="0" applyFont="1" applyFill="1" applyBorder="1" applyAlignment="1"/>
    <xf numFmtId="0" fontId="26" fillId="6" borderId="8" xfId="0" applyFont="1" applyFill="1" applyBorder="1" applyAlignment="1"/>
    <xf numFmtId="0" fontId="26" fillId="6" borderId="9" xfId="0" applyFont="1" applyFill="1" applyBorder="1" applyAlignment="1"/>
    <xf numFmtId="0" fontId="0" fillId="5" borderId="7" xfId="0" applyFill="1" applyBorder="1" applyAlignment="1"/>
    <xf numFmtId="0" fontId="0" fillId="5" borderId="8" xfId="0" applyFill="1" applyBorder="1" applyAlignment="1"/>
    <xf numFmtId="0" fontId="0" fillId="5" borderId="9" xfId="0" applyFill="1" applyBorder="1" applyAlignment="1"/>
    <xf numFmtId="0" fontId="0" fillId="0" borderId="7" xfId="0" applyFill="1" applyBorder="1" applyAlignment="1"/>
    <xf numFmtId="0" fontId="0" fillId="0" borderId="8" xfId="0" applyFill="1" applyBorder="1" applyAlignment="1"/>
    <xf numFmtId="0" fontId="0" fillId="0" borderId="9" xfId="0" applyFill="1" applyBorder="1" applyAlignment="1"/>
    <xf numFmtId="0" fontId="0" fillId="6" borderId="5" xfId="0" applyFill="1" applyBorder="1" applyAlignment="1"/>
    <xf numFmtId="0" fontId="0" fillId="6" borderId="13" xfId="0" applyFill="1" applyBorder="1" applyAlignment="1"/>
    <xf numFmtId="0" fontId="0" fillId="6" borderId="14" xfId="0" applyFill="1" applyBorder="1" applyAlignment="1"/>
    <xf numFmtId="0" fontId="19" fillId="0" borderId="7" xfId="0" applyFont="1" applyBorder="1" applyAlignment="1"/>
    <xf numFmtId="0" fontId="19" fillId="0" borderId="8" xfId="0" applyFont="1" applyBorder="1" applyAlignment="1"/>
    <xf numFmtId="0" fontId="19" fillId="0" borderId="9" xfId="0" applyFont="1" applyBorder="1" applyAlignment="1"/>
    <xf numFmtId="0" fontId="0" fillId="10" borderId="7" xfId="0" applyFill="1" applyBorder="1" applyAlignment="1"/>
    <xf numFmtId="0" fontId="0" fillId="10" borderId="8" xfId="0" applyFill="1" applyBorder="1" applyAlignment="1"/>
    <xf numFmtId="0" fontId="0" fillId="10" borderId="9" xfId="0" applyFill="1" applyBorder="1" applyAlignment="1"/>
    <xf numFmtId="0" fontId="0" fillId="2" borderId="13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22" fillId="0" borderId="16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0" xfId="0" applyFont="1" applyBorder="1" applyAlignment="1">
      <alignment horizontal="center" vertical="center"/>
    </xf>
    <xf numFmtId="0" fontId="14" fillId="0" borderId="42" xfId="0" applyFont="1" applyBorder="1" applyAlignment="1">
      <alignment vertical="top"/>
    </xf>
    <xf numFmtId="0" fontId="14" fillId="0" borderId="38" xfId="0" applyFont="1" applyBorder="1" applyAlignment="1">
      <alignment vertical="top"/>
    </xf>
    <xf numFmtId="0" fontId="15" fillId="0" borderId="38" xfId="0" applyFont="1" applyBorder="1" applyAlignment="1">
      <alignment vertical="top"/>
    </xf>
    <xf numFmtId="0" fontId="15" fillId="0" borderId="39" xfId="0" applyFont="1" applyBorder="1" applyAlignment="1">
      <alignment horizontal="center" vertical="center"/>
    </xf>
  </cellXfs>
  <cellStyles count="16">
    <cellStyle name="Komma" xfId="2" builtinId="3"/>
    <cellStyle name="Komma 2" xfId="5" xr:uid="{00000000-0005-0000-0000-000001000000}"/>
    <cellStyle name="Komma 2 2" xfId="12" xr:uid="{9FE6BA44-7341-461E-A7BE-2945E45BBEB1}"/>
    <cellStyle name="Komma 3" xfId="8" xr:uid="{00000000-0005-0000-0000-000002000000}"/>
    <cellStyle name="Komma 3 2" xfId="14" xr:uid="{422553C8-F91E-405A-86B5-B6B4664C6B42}"/>
    <cellStyle name="Neutral" xfId="1" builtinId="28"/>
    <cellStyle name="Normal" xfId="0" builtinId="0"/>
    <cellStyle name="Normal 2" xfId="3" xr:uid="{00000000-0005-0000-0000-000006000000}"/>
    <cellStyle name="Normal 3" xfId="4" xr:uid="{00000000-0005-0000-0000-000007000000}"/>
    <cellStyle name="Normal 3 2" xfId="11" xr:uid="{0861538D-9EB3-4034-8B24-EC13D8C82072}"/>
    <cellStyle name="Normal 4" xfId="7" xr:uid="{00000000-0005-0000-0000-000008000000}"/>
    <cellStyle name="Normal 4 2" xfId="13" xr:uid="{964C9F61-FFDC-464A-AC8E-1F993E1F366B}"/>
    <cellStyle name="Normal 8" xfId="6" xr:uid="{00000000-0005-0000-0000-000009000000}"/>
    <cellStyle name="Normal 8 2" xfId="9" xr:uid="{00000000-0005-0000-0000-00000A000000}"/>
    <cellStyle name="Normal 8 2 2" xfId="15" xr:uid="{98B45D6D-C63D-4C5F-8C17-669222B71424}"/>
    <cellStyle name="Procent" xfId="10" builtinId="5"/>
  </cellStyles>
  <dxfs count="0"/>
  <tableStyles count="0" defaultTableStyle="TableStyleMedium9" defaultPivotStyle="PivotStyleLight16"/>
  <colors>
    <mruColors>
      <color rgb="FFFFEB9C"/>
      <color rgb="FF509F31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Årlig CO2-udledning i tons fordelt på</a:t>
            </a:r>
            <a:r>
              <a:rPr lang="da-DK" baseline="0"/>
              <a:t> sektorer</a:t>
            </a:r>
            <a:endParaRPr lang="da-DK"/>
          </a:p>
          <a:p>
            <a:pPr>
              <a:defRPr/>
            </a:pP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Forside!$A$4</c:f>
              <c:strCache>
                <c:ptCount val="1"/>
                <c:pt idx="0">
                  <c:v>Elektricitet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Forside!$C$1:$L$1</c:f>
              <c:numCache>
                <c:formatCode>General</c:formatCode>
                <c:ptCount val="10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</c:numCache>
            </c:numRef>
          </c:cat>
          <c:val>
            <c:numRef>
              <c:f>Forside!$B$4:$L$4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57-4F2A-90D9-D9C7B69D0B33}"/>
            </c:ext>
          </c:extLst>
        </c:ser>
        <c:ser>
          <c:idx val="1"/>
          <c:order val="1"/>
          <c:tx>
            <c:strRef>
              <c:f>Forside!$A$7</c:f>
              <c:strCache>
                <c:ptCount val="1"/>
                <c:pt idx="0">
                  <c:v>Opvarmning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Forside!$C$1:$L$1</c:f>
              <c:numCache>
                <c:formatCode>General</c:formatCode>
                <c:ptCount val="10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</c:numCache>
            </c:numRef>
          </c:cat>
          <c:val>
            <c:numRef>
              <c:f>Forside!$B$7:$L$7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57-4F2A-90D9-D9C7B69D0B33}"/>
            </c:ext>
          </c:extLst>
        </c:ser>
        <c:ser>
          <c:idx val="2"/>
          <c:order val="2"/>
          <c:tx>
            <c:strRef>
              <c:f>Forside!$A$10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Forside!$C$1:$L$1</c:f>
              <c:numCache>
                <c:formatCode>General</c:formatCode>
                <c:ptCount val="10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</c:numCache>
            </c:numRef>
          </c:cat>
          <c:val>
            <c:numRef>
              <c:f>Forside!$B$10:$L$10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57-4F2A-90D9-D9C7B69D0B33}"/>
            </c:ext>
          </c:extLst>
        </c:ser>
        <c:ser>
          <c:idx val="3"/>
          <c:order val="3"/>
          <c:tx>
            <c:strRef>
              <c:f>Forside!$A$13</c:f>
              <c:strCache>
                <c:ptCount val="1"/>
                <c:pt idx="0">
                  <c:v>Industrielle processer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Forside!$C$1:$L$1</c:f>
              <c:numCache>
                <c:formatCode>General</c:formatCode>
                <c:ptCount val="10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</c:numCache>
            </c:numRef>
          </c:cat>
          <c:val>
            <c:numRef>
              <c:f>Forside!$B$13:$L$13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57-4F2A-90D9-D9C7B69D0B33}"/>
            </c:ext>
          </c:extLst>
        </c:ser>
        <c:ser>
          <c:idx val="4"/>
          <c:order val="4"/>
          <c:tx>
            <c:strRef>
              <c:f>Forside!$A$15</c:f>
              <c:strCache>
                <c:ptCount val="1"/>
                <c:pt idx="0">
                  <c:v>Materialeforbrug</c:v>
                </c:pt>
              </c:strCache>
            </c:strRef>
          </c:tx>
          <c:spPr>
            <a:solidFill>
              <a:srgbClr val="FF5050"/>
            </a:solidFill>
            <a:ln>
              <a:noFill/>
            </a:ln>
            <a:effectLst/>
          </c:spPr>
          <c:invertIfNegative val="0"/>
          <c:cat>
            <c:numRef>
              <c:f>Forside!$C$1:$L$1</c:f>
              <c:numCache>
                <c:formatCode>General</c:formatCode>
                <c:ptCount val="10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</c:numCache>
            </c:numRef>
          </c:cat>
          <c:val>
            <c:numRef>
              <c:f>Forside!$B$15:$L$15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57-4F2A-90D9-D9C7B69D0B33}"/>
            </c:ext>
          </c:extLst>
        </c:ser>
        <c:ser>
          <c:idx val="5"/>
          <c:order val="5"/>
          <c:tx>
            <c:strRef>
              <c:f>Forside!$A$17</c:f>
              <c:strCache>
                <c:ptCount val="1"/>
                <c:pt idx="0">
                  <c:v>Vådområder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Forside!$C$1:$L$1</c:f>
              <c:numCache>
                <c:formatCode>General</c:formatCode>
                <c:ptCount val="10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</c:numCache>
            </c:numRef>
          </c:cat>
          <c:val>
            <c:numRef>
              <c:f>Forside!$B$17:$L$17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57-4F2A-90D9-D9C7B69D0B33}"/>
            </c:ext>
          </c:extLst>
        </c:ser>
        <c:ser>
          <c:idx val="6"/>
          <c:order val="6"/>
          <c:tx>
            <c:strRef>
              <c:f>Forside!$A$19</c:f>
              <c:strCache>
                <c:ptCount val="1"/>
                <c:pt idx="0">
                  <c:v>Skovrejsning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Forside!$C$1:$L$1</c:f>
              <c:numCache>
                <c:formatCode>General</c:formatCode>
                <c:ptCount val="10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</c:numCache>
            </c:numRef>
          </c:cat>
          <c:val>
            <c:numRef>
              <c:f>Forside!$B$19:$L$19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57-4F2A-90D9-D9C7B69D0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159375336"/>
        <c:axId val="1159375664"/>
      </c:barChart>
      <c:lineChart>
        <c:grouping val="standard"/>
        <c:varyColors val="0"/>
        <c:ser>
          <c:idx val="7"/>
          <c:order val="7"/>
          <c:tx>
            <c:strRef>
              <c:f>Forside!$A$20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Forside!$B$20:$L$20</c:f>
              <c:numCache>
                <c:formatCode>#,##0</c:formatCode>
                <c:ptCount val="1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057-4F2A-90D9-D9C7B69D0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9375336"/>
        <c:axId val="1159375664"/>
      </c:lineChart>
      <c:catAx>
        <c:axId val="115937533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159375664"/>
        <c:crosses val="autoZero"/>
        <c:auto val="1"/>
        <c:lblAlgn val="ctr"/>
        <c:lblOffset val="100"/>
        <c:noMultiLvlLbl val="0"/>
      </c:catAx>
      <c:valAx>
        <c:axId val="1159375664"/>
        <c:scaling>
          <c:orientation val="minMax"/>
          <c:max val="150000"/>
          <c:min val="-3000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159375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Årlig CO2-udledning i tons fordelt på områder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Forside!$O$2</c:f>
              <c:strCache>
                <c:ptCount val="1"/>
                <c:pt idx="0">
                  <c:v>Elektricitet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Forside!$P$1:$AA$1</c:f>
              <c:numCache>
                <c:formatCode>General</c:formatCode>
                <c:ptCount val="12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</c:numCache>
            </c:numRef>
          </c:cat>
          <c:val>
            <c:numRef>
              <c:f>Forside!$P$2:$AA$2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83305</c:v>
                </c:pt>
                <c:pt idx="11">
                  <c:v>91821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2A-4555-89E2-D0EAD19E35D0}"/>
            </c:ext>
          </c:extLst>
        </c:ser>
        <c:ser>
          <c:idx val="1"/>
          <c:order val="1"/>
          <c:tx>
            <c:strRef>
              <c:f>Forside!$O$3</c:f>
              <c:strCache>
                <c:ptCount val="1"/>
                <c:pt idx="0">
                  <c:v>Opvarmning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Forside!$P$1:$AA$1</c:f>
              <c:numCache>
                <c:formatCode>General</c:formatCode>
                <c:ptCount val="12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</c:numCache>
            </c:numRef>
          </c:cat>
          <c:val>
            <c:numRef>
              <c:f>Forside!$P$3:$AA$3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29977</c:v>
                </c:pt>
                <c:pt idx="11">
                  <c:v>27321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2A-4555-89E2-D0EAD19E35D0}"/>
            </c:ext>
          </c:extLst>
        </c:ser>
        <c:ser>
          <c:idx val="2"/>
          <c:order val="2"/>
          <c:tx>
            <c:strRef>
              <c:f>Forside!$O$4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Forside!$P$1:$AA$1</c:f>
              <c:numCache>
                <c:formatCode>General</c:formatCode>
                <c:ptCount val="12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</c:numCache>
            </c:numRef>
          </c:cat>
          <c:val>
            <c:numRef>
              <c:f>Forside!$P$4:$AA$4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26500</c:v>
                </c:pt>
                <c:pt idx="11">
                  <c:v>24416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2A-4555-89E2-D0EAD19E35D0}"/>
            </c:ext>
          </c:extLst>
        </c:ser>
        <c:ser>
          <c:idx val="3"/>
          <c:order val="3"/>
          <c:tx>
            <c:strRef>
              <c:f>Forside!$O$5</c:f>
              <c:strCache>
                <c:ptCount val="1"/>
                <c:pt idx="0">
                  <c:v>Industrielle processer og materialeforbrug 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Forside!$P$1:$AA$1</c:f>
              <c:numCache>
                <c:formatCode>General</c:formatCode>
                <c:ptCount val="12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</c:numCache>
            </c:numRef>
          </c:cat>
          <c:val>
            <c:numRef>
              <c:f>Forside!$P$5:$AA$5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2A-4555-89E2-D0EAD19E35D0}"/>
            </c:ext>
          </c:extLst>
        </c:ser>
        <c:ser>
          <c:idx val="4"/>
          <c:order val="4"/>
          <c:tx>
            <c:strRef>
              <c:f>Forside!$O$6</c:f>
              <c:strCache>
                <c:ptCount val="1"/>
                <c:pt idx="0">
                  <c:v>Vådområder og skovrejsning (CO2-optag)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numRef>
              <c:f>Forside!$P$1:$AA$1</c:f>
              <c:numCache>
                <c:formatCode>General</c:formatCode>
                <c:ptCount val="12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</c:numCache>
            </c:numRef>
          </c:cat>
          <c:val>
            <c:numRef>
              <c:f>Forside!$P$6:$AA$6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-13661</c:v>
                </c:pt>
                <c:pt idx="11">
                  <c:v>-13553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2A-4555-89E2-D0EAD19E3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969319808"/>
        <c:axId val="969315872"/>
      </c:barChart>
      <c:lineChart>
        <c:grouping val="standard"/>
        <c:varyColors val="0"/>
        <c:ser>
          <c:idx val="5"/>
          <c:order val="5"/>
          <c:tx>
            <c:strRef>
              <c:f>Forside!$O$7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Forside!$P$1:$AA$1</c:f>
              <c:numCache>
                <c:formatCode>General</c:formatCode>
                <c:ptCount val="12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  <c:pt idx="5">
                  <c:v>2014</c:v>
                </c:pt>
                <c:pt idx="6">
                  <c:v>2013</c:v>
                </c:pt>
                <c:pt idx="7">
                  <c:v>2012</c:v>
                </c:pt>
                <c:pt idx="8">
                  <c:v>2011</c:v>
                </c:pt>
                <c:pt idx="9">
                  <c:v>2010</c:v>
                </c:pt>
                <c:pt idx="10">
                  <c:v>2009</c:v>
                </c:pt>
                <c:pt idx="11">
                  <c:v>2008</c:v>
                </c:pt>
              </c:numCache>
            </c:numRef>
          </c:cat>
          <c:val>
            <c:numRef>
              <c:f>Forside!$P$7:$AA$7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126121</c:v>
                </c:pt>
                <c:pt idx="11">
                  <c:v>130005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02A-4555-89E2-D0EAD19E3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9319808"/>
        <c:axId val="969315872"/>
      </c:lineChart>
      <c:catAx>
        <c:axId val="96931980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69315872"/>
        <c:crosses val="autoZero"/>
        <c:auto val="1"/>
        <c:lblAlgn val="ctr"/>
        <c:lblOffset val="100"/>
        <c:noMultiLvlLbl val="0"/>
      </c:catAx>
      <c:valAx>
        <c:axId val="969315872"/>
        <c:scaling>
          <c:orientation val="minMax"/>
          <c:max val="150000"/>
          <c:min val="-3000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69319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20</xdr:row>
      <xdr:rowOff>113506</xdr:rowOff>
    </xdr:from>
    <xdr:to>
      <xdr:col>12</xdr:col>
      <xdr:colOff>619124</xdr:colOff>
      <xdr:row>54</xdr:row>
      <xdr:rowOff>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CE1311FB-C8E1-4E66-B783-4BF1EAB5BB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85459</xdr:colOff>
      <xdr:row>14</xdr:row>
      <xdr:rowOff>106363</xdr:rowOff>
    </xdr:from>
    <xdr:to>
      <xdr:col>25</xdr:col>
      <xdr:colOff>84401</xdr:colOff>
      <xdr:row>41</xdr:row>
      <xdr:rowOff>147637</xdr:rowOff>
    </xdr:to>
    <xdr:graphicFrame macro="">
      <xdr:nvGraphicFramePr>
        <xdr:cNvPr id="2" name="Diagram 3">
          <a:extLst>
            <a:ext uri="{FF2B5EF4-FFF2-40B4-BE49-F238E27FC236}">
              <a16:creationId xmlns:a16="http://schemas.microsoft.com/office/drawing/2014/main" id="{03C75511-44F5-4861-9C19-0D675ACBA7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arhuskommune-my.sharepoint.com/personal/rmaal_aarhus_dk/Documents/Energiregnskab/Energiregnskab%20virksomhed%202020/Model%20til%20andre%20kommuner/SELSKAB-INPUT%20til%20CO2-Virk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Konversionsfaktorer"/>
    </sheetNames>
    <sheetDataSet>
      <sheetData sheetId="0" refreshError="1"/>
      <sheetData sheetId="1">
        <row r="2">
          <cell r="A2" t="str">
            <v>Diverse konversionsfaktorer:</v>
          </cell>
        </row>
      </sheetData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8:J26"/>
  <sheetViews>
    <sheetView showGridLines="0" topLeftCell="A4" workbookViewId="0">
      <selection activeCell="G29" sqref="G29"/>
    </sheetView>
  </sheetViews>
  <sheetFormatPr defaultRowHeight="14.25" x14ac:dyDescent="0.2"/>
  <sheetData>
    <row r="8" spans="3:10" ht="45" x14ac:dyDescent="0.6">
      <c r="C8" s="6" t="s">
        <v>0</v>
      </c>
      <c r="D8" s="7"/>
      <c r="E8" s="7"/>
      <c r="F8" s="7"/>
      <c r="G8" s="7"/>
      <c r="H8" s="7"/>
      <c r="I8" s="7"/>
      <c r="J8" s="8"/>
    </row>
    <row r="9" spans="3:10" x14ac:dyDescent="0.2">
      <c r="C9" s="9"/>
      <c r="D9" s="10"/>
      <c r="E9" s="10"/>
      <c r="F9" s="10"/>
      <c r="G9" s="10"/>
      <c r="H9" s="10"/>
      <c r="I9" s="10"/>
      <c r="J9" s="11"/>
    </row>
    <row r="10" spans="3:10" x14ac:dyDescent="0.2">
      <c r="C10" s="9" t="s">
        <v>1</v>
      </c>
      <c r="D10" s="10"/>
      <c r="E10" s="10"/>
      <c r="F10" s="10"/>
      <c r="G10" s="10"/>
      <c r="H10" s="10"/>
      <c r="I10" s="10"/>
      <c r="J10" s="11"/>
    </row>
    <row r="11" spans="3:10" x14ac:dyDescent="0.2">
      <c r="C11" s="9"/>
      <c r="D11" s="10"/>
      <c r="E11" s="10"/>
      <c r="F11" s="10"/>
      <c r="G11" s="10"/>
      <c r="H11" s="10"/>
      <c r="I11" s="10"/>
      <c r="J11" s="11"/>
    </row>
    <row r="12" spans="3:10" x14ac:dyDescent="0.2">
      <c r="C12" s="9"/>
      <c r="D12" s="10"/>
      <c r="E12" s="10"/>
      <c r="F12" s="10"/>
      <c r="G12" s="10"/>
      <c r="H12" s="10"/>
      <c r="I12" s="10"/>
      <c r="J12" s="11"/>
    </row>
    <row r="13" spans="3:10" ht="30" x14ac:dyDescent="0.4">
      <c r="C13" s="12" t="s">
        <v>2</v>
      </c>
      <c r="D13" s="10"/>
      <c r="E13" s="10"/>
      <c r="F13" s="10"/>
      <c r="G13" s="10"/>
      <c r="H13" s="10"/>
      <c r="I13" s="10"/>
      <c r="J13" s="11"/>
    </row>
    <row r="14" spans="3:10" x14ac:dyDescent="0.2">
      <c r="C14" s="9"/>
      <c r="D14" s="10"/>
      <c r="E14" s="10"/>
      <c r="F14" s="10"/>
      <c r="G14" s="10"/>
      <c r="H14" s="10"/>
      <c r="I14" s="10"/>
      <c r="J14" s="11"/>
    </row>
    <row r="15" spans="3:10" x14ac:dyDescent="0.2">
      <c r="C15" s="9"/>
      <c r="D15" s="10"/>
      <c r="E15" s="10"/>
      <c r="F15" s="10"/>
      <c r="G15" s="10"/>
      <c r="H15" s="10"/>
      <c r="I15" s="10"/>
      <c r="J15" s="11"/>
    </row>
    <row r="16" spans="3:10" x14ac:dyDescent="0.2">
      <c r="C16" s="9"/>
      <c r="D16" s="10"/>
      <c r="E16" s="10"/>
      <c r="F16" s="10"/>
      <c r="G16" s="10"/>
      <c r="H16" s="10"/>
      <c r="I16" s="10"/>
      <c r="J16" s="11"/>
    </row>
    <row r="17" spans="3:10" x14ac:dyDescent="0.2">
      <c r="C17" s="9"/>
      <c r="D17" s="10"/>
      <c r="E17" s="10"/>
      <c r="F17" s="10"/>
      <c r="G17" s="10"/>
      <c r="H17" s="10"/>
      <c r="I17" s="10"/>
      <c r="J17" s="11"/>
    </row>
    <row r="18" spans="3:10" x14ac:dyDescent="0.2">
      <c r="C18" s="9"/>
      <c r="D18" s="10"/>
      <c r="E18" s="10"/>
      <c r="F18" s="10"/>
      <c r="G18" s="10"/>
      <c r="H18" s="10"/>
      <c r="I18" s="10"/>
      <c r="J18" s="11"/>
    </row>
    <row r="19" spans="3:10" x14ac:dyDescent="0.2">
      <c r="C19" s="9"/>
      <c r="D19" s="10"/>
      <c r="E19" s="10"/>
      <c r="F19" s="10"/>
      <c r="G19" s="10"/>
      <c r="H19" s="10"/>
      <c r="I19" s="10"/>
      <c r="J19" s="11"/>
    </row>
    <row r="20" spans="3:10" x14ac:dyDescent="0.2">
      <c r="C20" s="9" t="s">
        <v>3</v>
      </c>
      <c r="D20" s="10"/>
      <c r="E20" s="10"/>
      <c r="F20" s="10"/>
      <c r="G20" s="10"/>
      <c r="H20" s="10"/>
      <c r="I20" s="10"/>
      <c r="J20" s="11"/>
    </row>
    <row r="21" spans="3:10" x14ac:dyDescent="0.2">
      <c r="C21" s="9" t="s">
        <v>4</v>
      </c>
      <c r="D21" s="10"/>
      <c r="E21" s="10"/>
      <c r="F21" s="10"/>
      <c r="G21" s="10"/>
      <c r="H21" s="10"/>
      <c r="I21" s="10"/>
      <c r="J21" s="11"/>
    </row>
    <row r="22" spans="3:10" x14ac:dyDescent="0.2">
      <c r="C22" s="9"/>
      <c r="D22" s="10"/>
      <c r="E22" s="10"/>
      <c r="F22" s="10"/>
      <c r="G22" s="10"/>
      <c r="H22" s="10"/>
      <c r="I22" s="10"/>
      <c r="J22" s="11"/>
    </row>
    <row r="23" spans="3:10" x14ac:dyDescent="0.2">
      <c r="C23" s="9" t="s">
        <v>5</v>
      </c>
      <c r="D23" s="10"/>
      <c r="E23" s="10"/>
      <c r="F23" s="10"/>
      <c r="G23" s="10"/>
      <c r="H23" s="10"/>
      <c r="I23" s="10"/>
      <c r="J23" s="11"/>
    </row>
    <row r="24" spans="3:10" x14ac:dyDescent="0.2">
      <c r="C24" s="9" t="s">
        <v>6</v>
      </c>
      <c r="D24" s="10"/>
      <c r="E24" s="10"/>
      <c r="F24" s="10"/>
      <c r="G24" s="10"/>
      <c r="H24" s="10"/>
      <c r="I24" s="10"/>
      <c r="J24" s="11"/>
    </row>
    <row r="25" spans="3:10" x14ac:dyDescent="0.2">
      <c r="C25" s="9" t="s">
        <v>7</v>
      </c>
      <c r="D25" s="10"/>
      <c r="E25" s="10"/>
      <c r="F25" s="10"/>
      <c r="G25" s="10"/>
      <c r="H25" s="10"/>
      <c r="I25" s="10"/>
      <c r="J25" s="11"/>
    </row>
    <row r="26" spans="3:10" x14ac:dyDescent="0.2">
      <c r="C26" s="13" t="s">
        <v>8</v>
      </c>
      <c r="D26" s="14"/>
      <c r="E26" s="14"/>
      <c r="F26" s="14"/>
      <c r="G26" s="14"/>
      <c r="H26" s="14"/>
      <c r="I26" s="14"/>
      <c r="J26" s="15"/>
    </row>
  </sheetData>
  <sheetProtection password="DA0D" sheet="1" objects="1" scenarios="1"/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044E8-D880-49FA-B90D-03024DA00AC0}">
  <sheetPr>
    <tabColor theme="1"/>
  </sheetPr>
  <dimension ref="A1:AB20"/>
  <sheetViews>
    <sheetView topLeftCell="A25" zoomScale="80" zoomScaleNormal="80" workbookViewId="0">
      <selection activeCell="AC25" sqref="AC25"/>
    </sheetView>
  </sheetViews>
  <sheetFormatPr defaultRowHeight="14.25" x14ac:dyDescent="0.2"/>
  <cols>
    <col min="1" max="1" width="18.5" bestFit="1" customWidth="1"/>
    <col min="2" max="2" width="14.375" bestFit="1" customWidth="1"/>
    <col min="3" max="8" width="8.625" bestFit="1" customWidth="1"/>
    <col min="9" max="10" width="9.875" bestFit="1" customWidth="1"/>
    <col min="11" max="12" width="8.875" bestFit="1" customWidth="1"/>
    <col min="15" max="15" width="13.125" customWidth="1"/>
    <col min="27" max="27" width="10.125" customWidth="1"/>
  </cols>
  <sheetData>
    <row r="1" spans="1:28" ht="50.45" customHeight="1" thickBot="1" x14ac:dyDescent="0.25">
      <c r="A1" s="327" t="s">
        <v>9</v>
      </c>
      <c r="B1" s="328"/>
      <c r="C1" s="54">
        <v>2019</v>
      </c>
      <c r="D1" s="55">
        <f>C1-1</f>
        <v>2018</v>
      </c>
      <c r="E1" s="55">
        <f t="shared" ref="E1:L1" si="0">D1-1</f>
        <v>2017</v>
      </c>
      <c r="F1" s="55">
        <f t="shared" si="0"/>
        <v>2016</v>
      </c>
      <c r="G1" s="55">
        <f t="shared" si="0"/>
        <v>2015</v>
      </c>
      <c r="H1" s="55">
        <f t="shared" si="0"/>
        <v>2014</v>
      </c>
      <c r="I1" s="55">
        <f t="shared" si="0"/>
        <v>2013</v>
      </c>
      <c r="J1" s="55">
        <f t="shared" si="0"/>
        <v>2012</v>
      </c>
      <c r="K1" s="55">
        <f t="shared" si="0"/>
        <v>2011</v>
      </c>
      <c r="L1" s="56">
        <f t="shared" si="0"/>
        <v>2010</v>
      </c>
      <c r="O1" s="80" t="s">
        <v>10</v>
      </c>
      <c r="P1" s="54">
        <v>2019</v>
      </c>
      <c r="Q1" s="55">
        <f>P1-1</f>
        <v>2018</v>
      </c>
      <c r="R1" s="55">
        <f t="shared" ref="R1" si="1">Q1-1</f>
        <v>2017</v>
      </c>
      <c r="S1" s="55">
        <f t="shared" ref="S1" si="2">R1-1</f>
        <v>2016</v>
      </c>
      <c r="T1" s="55">
        <f t="shared" ref="T1" si="3">S1-1</f>
        <v>2015</v>
      </c>
      <c r="U1" s="55">
        <f t="shared" ref="U1" si="4">T1-1</f>
        <v>2014</v>
      </c>
      <c r="V1" s="55">
        <f t="shared" ref="V1" si="5">U1-1</f>
        <v>2013</v>
      </c>
      <c r="W1" s="55">
        <f t="shared" ref="W1" si="6">V1-1</f>
        <v>2012</v>
      </c>
      <c r="X1" s="55">
        <f t="shared" ref="X1" si="7">W1-1</f>
        <v>2011</v>
      </c>
      <c r="Y1" s="56">
        <f t="shared" ref="Y1" si="8">X1-1</f>
        <v>2010</v>
      </c>
      <c r="Z1" s="86">
        <v>2009</v>
      </c>
      <c r="AA1" s="87">
        <v>2008</v>
      </c>
      <c r="AB1" t="s">
        <v>11</v>
      </c>
    </row>
    <row r="2" spans="1:28" x14ac:dyDescent="0.2">
      <c r="A2" s="48" t="s">
        <v>12</v>
      </c>
      <c r="B2" s="58" t="s">
        <v>13</v>
      </c>
      <c r="C2" s="52">
        <f>SUM('Kommunal virksomhed'!AG6:AG10)</f>
        <v>0</v>
      </c>
      <c r="D2" s="52" t="e">
        <f>SUM('Kommunal virksomhed'!#REF!)</f>
        <v>#REF!</v>
      </c>
      <c r="E2" s="52" t="e">
        <f>SUM('Kommunal virksomhed'!#REF!)</f>
        <v>#REF!</v>
      </c>
      <c r="F2" s="52" t="e">
        <f>SUM('Kommunal virksomhed'!#REF!)</f>
        <v>#REF!</v>
      </c>
      <c r="G2" s="52" t="e">
        <f>SUM('Kommunal virksomhed'!#REF!)</f>
        <v>#REF!</v>
      </c>
      <c r="H2" s="52" t="e">
        <f>SUM('Kommunal virksomhed'!#REF!)</f>
        <v>#REF!</v>
      </c>
      <c r="I2" s="52" t="e">
        <f>SUM('Kommunal virksomhed'!#REF!)</f>
        <v>#REF!</v>
      </c>
      <c r="J2" s="52" t="e">
        <f>SUM('Kommunal virksomhed'!#REF!)</f>
        <v>#REF!</v>
      </c>
      <c r="K2" s="52" t="e">
        <f>SUM('Kommunal virksomhed'!#REF!)</f>
        <v>#REF!</v>
      </c>
      <c r="L2" s="62" t="e">
        <f>SUM('Kommunal virksomhed'!#REF!)</f>
        <v>#REF!</v>
      </c>
      <c r="N2" s="58"/>
      <c r="O2" s="75" t="s">
        <v>12</v>
      </c>
      <c r="P2" s="52">
        <f>C4</f>
        <v>0</v>
      </c>
      <c r="Q2" s="52" t="e">
        <f t="shared" ref="Q2:Y2" si="9">D4</f>
        <v>#REF!</v>
      </c>
      <c r="R2" s="52" t="e">
        <f t="shared" si="9"/>
        <v>#REF!</v>
      </c>
      <c r="S2" s="52" t="e">
        <f t="shared" si="9"/>
        <v>#REF!</v>
      </c>
      <c r="T2" s="52" t="e">
        <f t="shared" si="9"/>
        <v>#REF!</v>
      </c>
      <c r="U2" s="52" t="e">
        <f t="shared" si="9"/>
        <v>#REF!</v>
      </c>
      <c r="V2" s="52" t="e">
        <f t="shared" si="9"/>
        <v>#REF!</v>
      </c>
      <c r="W2" s="52" t="e">
        <f t="shared" si="9"/>
        <v>#REF!</v>
      </c>
      <c r="X2" s="52" t="e">
        <f t="shared" si="9"/>
        <v>#REF!</v>
      </c>
      <c r="Y2" s="62" t="e">
        <f t="shared" si="9"/>
        <v>#REF!</v>
      </c>
      <c r="Z2" s="81">
        <v>83305</v>
      </c>
      <c r="AA2" s="63">
        <v>91821</v>
      </c>
    </row>
    <row r="3" spans="1:28" x14ac:dyDescent="0.2">
      <c r="A3" s="49" t="s">
        <v>12</v>
      </c>
      <c r="B3" s="58" t="s">
        <v>14</v>
      </c>
      <c r="C3" s="52">
        <f>SUM('Eksterne selskaber'!AC7:AC11)</f>
        <v>0</v>
      </c>
      <c r="D3" s="52" t="e">
        <f>SUM('Eksterne selskaber'!#REF!)</f>
        <v>#REF!</v>
      </c>
      <c r="E3" s="52" t="e">
        <f>SUM('Eksterne selskaber'!#REF!)</f>
        <v>#REF!</v>
      </c>
      <c r="F3" s="52" t="e">
        <f>SUM('Eksterne selskaber'!#REF!)</f>
        <v>#REF!</v>
      </c>
      <c r="G3" s="52" t="e">
        <f>SUM('Eksterne selskaber'!#REF!)</f>
        <v>#REF!</v>
      </c>
      <c r="H3" s="52" t="e">
        <f>SUM('Eksterne selskaber'!#REF!)</f>
        <v>#REF!</v>
      </c>
      <c r="I3" s="52" t="e">
        <f>SUM('Eksterne selskaber'!#REF!)</f>
        <v>#REF!</v>
      </c>
      <c r="J3" s="52" t="e">
        <f>SUM('Eksterne selskaber'!#REF!)</f>
        <v>#REF!</v>
      </c>
      <c r="K3" s="52" t="e">
        <f>SUM('Eksterne selskaber'!#REF!)</f>
        <v>#REF!</v>
      </c>
      <c r="L3" s="63" t="e">
        <f>SUM('Eksterne selskaber'!#REF!)</f>
        <v>#REF!</v>
      </c>
      <c r="N3" s="58"/>
      <c r="O3" s="73" t="s">
        <v>15</v>
      </c>
      <c r="P3" s="52">
        <f>C7</f>
        <v>0</v>
      </c>
      <c r="Q3" s="52" t="e">
        <f t="shared" ref="Q3:Y3" si="10">D7</f>
        <v>#REF!</v>
      </c>
      <c r="R3" s="52" t="e">
        <f t="shared" si="10"/>
        <v>#REF!</v>
      </c>
      <c r="S3" s="52" t="e">
        <f t="shared" si="10"/>
        <v>#REF!</v>
      </c>
      <c r="T3" s="52" t="e">
        <f t="shared" si="10"/>
        <v>#REF!</v>
      </c>
      <c r="U3" s="52" t="e">
        <f t="shared" si="10"/>
        <v>#REF!</v>
      </c>
      <c r="V3" s="52" t="e">
        <f t="shared" si="10"/>
        <v>#REF!</v>
      </c>
      <c r="W3" s="52" t="e">
        <f t="shared" si="10"/>
        <v>#REF!</v>
      </c>
      <c r="X3" s="52" t="e">
        <f t="shared" si="10"/>
        <v>#REF!</v>
      </c>
      <c r="Y3" s="63" t="e">
        <f t="shared" si="10"/>
        <v>#REF!</v>
      </c>
      <c r="Z3" s="81">
        <v>29977</v>
      </c>
      <c r="AA3" s="63">
        <v>27321</v>
      </c>
    </row>
    <row r="4" spans="1:28" x14ac:dyDescent="0.2">
      <c r="A4" s="68" t="s">
        <v>12</v>
      </c>
      <c r="B4" s="57" t="s">
        <v>16</v>
      </c>
      <c r="C4" s="53">
        <f>SUM(C2:C3)</f>
        <v>0</v>
      </c>
      <c r="D4" s="53" t="e">
        <f t="shared" ref="D4:L4" si="11">SUM(D2:D3)</f>
        <v>#REF!</v>
      </c>
      <c r="E4" s="53" t="e">
        <f t="shared" si="11"/>
        <v>#REF!</v>
      </c>
      <c r="F4" s="53" t="e">
        <f t="shared" si="11"/>
        <v>#REF!</v>
      </c>
      <c r="G4" s="53" t="e">
        <f t="shared" si="11"/>
        <v>#REF!</v>
      </c>
      <c r="H4" s="53" t="e">
        <f t="shared" si="11"/>
        <v>#REF!</v>
      </c>
      <c r="I4" s="53" t="e">
        <f t="shared" si="11"/>
        <v>#REF!</v>
      </c>
      <c r="J4" s="53" t="e">
        <f t="shared" si="11"/>
        <v>#REF!</v>
      </c>
      <c r="K4" s="53" t="e">
        <f t="shared" si="11"/>
        <v>#REF!</v>
      </c>
      <c r="L4" s="64" t="e">
        <f t="shared" si="11"/>
        <v>#REF!</v>
      </c>
      <c r="N4" s="58"/>
      <c r="O4" s="73" t="s">
        <v>17</v>
      </c>
      <c r="P4" s="52">
        <f>C10</f>
        <v>0</v>
      </c>
      <c r="Q4" s="52" t="e">
        <f t="shared" ref="Q4:Y4" si="12">D10</f>
        <v>#REF!</v>
      </c>
      <c r="R4" s="52" t="e">
        <f t="shared" si="12"/>
        <v>#REF!</v>
      </c>
      <c r="S4" s="52" t="e">
        <f t="shared" si="12"/>
        <v>#REF!</v>
      </c>
      <c r="T4" s="52" t="e">
        <f t="shared" si="12"/>
        <v>#REF!</v>
      </c>
      <c r="U4" s="52" t="e">
        <f t="shared" si="12"/>
        <v>#REF!</v>
      </c>
      <c r="V4" s="52" t="e">
        <f t="shared" si="12"/>
        <v>#REF!</v>
      </c>
      <c r="W4" s="52" t="e">
        <f t="shared" si="12"/>
        <v>#REF!</v>
      </c>
      <c r="X4" s="52" t="e">
        <f t="shared" si="12"/>
        <v>#REF!</v>
      </c>
      <c r="Y4" s="63" t="e">
        <f t="shared" si="12"/>
        <v>#REF!</v>
      </c>
      <c r="Z4" s="81">
        <v>26500</v>
      </c>
      <c r="AA4" s="63">
        <v>24416</v>
      </c>
    </row>
    <row r="5" spans="1:28" x14ac:dyDescent="0.2">
      <c r="A5" s="47" t="s">
        <v>18</v>
      </c>
      <c r="B5" s="59" t="s">
        <v>13</v>
      </c>
      <c r="C5" s="51">
        <f>SUM('Kommunal virksomhed'!AG12:AG17)</f>
        <v>0</v>
      </c>
      <c r="D5" s="51" t="e">
        <f>SUM('Kommunal virksomhed'!#REF!)</f>
        <v>#REF!</v>
      </c>
      <c r="E5" s="51" t="e">
        <f>SUM('Kommunal virksomhed'!#REF!)</f>
        <v>#REF!</v>
      </c>
      <c r="F5" s="51" t="e">
        <f>SUM('Kommunal virksomhed'!#REF!)</f>
        <v>#REF!</v>
      </c>
      <c r="G5" s="51" t="e">
        <f>SUM('Kommunal virksomhed'!#REF!)</f>
        <v>#REF!</v>
      </c>
      <c r="H5" s="51" t="e">
        <f>SUM('Kommunal virksomhed'!#REF!)</f>
        <v>#REF!</v>
      </c>
      <c r="I5" s="51" t="e">
        <f>SUM('Kommunal virksomhed'!#REF!)</f>
        <v>#REF!</v>
      </c>
      <c r="J5" s="51" t="e">
        <f>SUM('Kommunal virksomhed'!#REF!)</f>
        <v>#REF!</v>
      </c>
      <c r="K5" s="51" t="e">
        <f>SUM('Kommunal virksomhed'!#REF!)</f>
        <v>#REF!</v>
      </c>
      <c r="L5" s="65" t="e">
        <f>SUM('Kommunal virksomhed'!#REF!)</f>
        <v>#REF!</v>
      </c>
      <c r="N5" s="58"/>
      <c r="O5" s="73" t="s">
        <v>19</v>
      </c>
      <c r="P5" s="52" t="e">
        <f>C13+C15</f>
        <v>#REF!</v>
      </c>
      <c r="Q5" s="52" t="e">
        <f t="shared" ref="Q5:Y5" si="13">D13+D15</f>
        <v>#REF!</v>
      </c>
      <c r="R5" s="52" t="e">
        <f t="shared" si="13"/>
        <v>#REF!</v>
      </c>
      <c r="S5" s="52" t="e">
        <f t="shared" si="13"/>
        <v>#REF!</v>
      </c>
      <c r="T5" s="52" t="e">
        <f t="shared" si="13"/>
        <v>#REF!</v>
      </c>
      <c r="U5" s="52" t="e">
        <f t="shared" si="13"/>
        <v>#REF!</v>
      </c>
      <c r="V5" s="52" t="e">
        <f t="shared" si="13"/>
        <v>#REF!</v>
      </c>
      <c r="W5" s="52" t="e">
        <f t="shared" si="13"/>
        <v>#REF!</v>
      </c>
      <c r="X5" s="52" t="e">
        <f t="shared" si="13"/>
        <v>#REF!</v>
      </c>
      <c r="Y5" s="63" t="e">
        <f t="shared" si="13"/>
        <v>#REF!</v>
      </c>
      <c r="Z5" s="81"/>
      <c r="AA5" s="63"/>
    </row>
    <row r="6" spans="1:28" ht="15" thickBot="1" x14ac:dyDescent="0.25">
      <c r="A6" s="49" t="s">
        <v>18</v>
      </c>
      <c r="B6" s="58" t="s">
        <v>14</v>
      </c>
      <c r="C6" s="52">
        <f>SUM('Eksterne selskaber'!AC13:AC18)</f>
        <v>0</v>
      </c>
      <c r="D6" s="52" t="e">
        <f>SUM('Eksterne selskaber'!#REF!)</f>
        <v>#REF!</v>
      </c>
      <c r="E6" s="52" t="e">
        <f>SUM('Eksterne selskaber'!#REF!)</f>
        <v>#REF!</v>
      </c>
      <c r="F6" s="52" t="e">
        <f>SUM('Eksterne selskaber'!#REF!)</f>
        <v>#REF!</v>
      </c>
      <c r="G6" s="52" t="e">
        <f>SUM('Eksterne selskaber'!#REF!)</f>
        <v>#REF!</v>
      </c>
      <c r="H6" s="52" t="e">
        <f>SUM('Eksterne selskaber'!#REF!)</f>
        <v>#REF!</v>
      </c>
      <c r="I6" s="52" t="e">
        <f>SUM('Eksterne selskaber'!#REF!)</f>
        <v>#REF!</v>
      </c>
      <c r="J6" s="52" t="e">
        <f>SUM('Eksterne selskaber'!#REF!)</f>
        <v>#REF!</v>
      </c>
      <c r="K6" s="52" t="e">
        <f>SUM('Eksterne selskaber'!#REF!)</f>
        <v>#REF!</v>
      </c>
      <c r="L6" s="63" t="e">
        <f>SUM('Eksterne selskaber'!#REF!)</f>
        <v>#REF!</v>
      </c>
      <c r="N6" s="58"/>
      <c r="O6" s="74" t="s">
        <v>20</v>
      </c>
      <c r="P6" s="52" t="e">
        <f>C17+C19</f>
        <v>#REF!</v>
      </c>
      <c r="Q6" s="52" t="e">
        <f t="shared" ref="Q6:Y6" si="14">D17+D19</f>
        <v>#REF!</v>
      </c>
      <c r="R6" s="52" t="e">
        <f t="shared" si="14"/>
        <v>#REF!</v>
      </c>
      <c r="S6" s="52" t="e">
        <f t="shared" si="14"/>
        <v>#REF!</v>
      </c>
      <c r="T6" s="52" t="e">
        <f t="shared" si="14"/>
        <v>#REF!</v>
      </c>
      <c r="U6" s="52" t="e">
        <f t="shared" si="14"/>
        <v>#REF!</v>
      </c>
      <c r="V6" s="52" t="e">
        <f t="shared" si="14"/>
        <v>#REF!</v>
      </c>
      <c r="W6" s="52" t="e">
        <f t="shared" si="14"/>
        <v>#REF!</v>
      </c>
      <c r="X6" s="52" t="e">
        <f t="shared" si="14"/>
        <v>#REF!</v>
      </c>
      <c r="Y6" s="72" t="e">
        <f t="shared" si="14"/>
        <v>#REF!</v>
      </c>
      <c r="Z6" s="88">
        <v>-13661</v>
      </c>
      <c r="AA6" s="72">
        <v>-13553</v>
      </c>
    </row>
    <row r="7" spans="1:28" ht="15" thickBot="1" x14ac:dyDescent="0.25">
      <c r="A7" s="69" t="s">
        <v>18</v>
      </c>
      <c r="B7" s="57" t="s">
        <v>16</v>
      </c>
      <c r="C7" s="53">
        <f>SUM(C5:C6)</f>
        <v>0</v>
      </c>
      <c r="D7" s="53" t="e">
        <f t="shared" ref="D7:L7" si="15">SUM(D5:D6)</f>
        <v>#REF!</v>
      </c>
      <c r="E7" s="53" t="e">
        <f t="shared" si="15"/>
        <v>#REF!</v>
      </c>
      <c r="F7" s="53" t="e">
        <f t="shared" si="15"/>
        <v>#REF!</v>
      </c>
      <c r="G7" s="53" t="e">
        <f t="shared" si="15"/>
        <v>#REF!</v>
      </c>
      <c r="H7" s="53" t="e">
        <f t="shared" si="15"/>
        <v>#REF!</v>
      </c>
      <c r="I7" s="53" t="e">
        <f t="shared" si="15"/>
        <v>#REF!</v>
      </c>
      <c r="J7" s="53" t="e">
        <f t="shared" si="15"/>
        <v>#REF!</v>
      </c>
      <c r="K7" s="53" t="e">
        <f t="shared" si="15"/>
        <v>#REF!</v>
      </c>
      <c r="L7" s="64" t="e">
        <f t="shared" si="15"/>
        <v>#REF!</v>
      </c>
      <c r="N7" s="58"/>
      <c r="O7" s="76" t="s">
        <v>21</v>
      </c>
      <c r="P7" s="77" t="e">
        <f>C20</f>
        <v>#REF!</v>
      </c>
      <c r="Q7" s="78" t="e">
        <f t="shared" ref="Q7:Y7" si="16">D20</f>
        <v>#REF!</v>
      </c>
      <c r="R7" s="78" t="e">
        <f t="shared" si="16"/>
        <v>#REF!</v>
      </c>
      <c r="S7" s="78" t="e">
        <f t="shared" si="16"/>
        <v>#REF!</v>
      </c>
      <c r="T7" s="78" t="e">
        <f t="shared" si="16"/>
        <v>#REF!</v>
      </c>
      <c r="U7" s="78" t="e">
        <f t="shared" si="16"/>
        <v>#REF!</v>
      </c>
      <c r="V7" s="78" t="e">
        <f t="shared" si="16"/>
        <v>#REF!</v>
      </c>
      <c r="W7" s="78" t="e">
        <f t="shared" si="16"/>
        <v>#REF!</v>
      </c>
      <c r="X7" s="78" t="e">
        <f t="shared" si="16"/>
        <v>#REF!</v>
      </c>
      <c r="Y7" s="79" t="e">
        <f t="shared" si="16"/>
        <v>#REF!</v>
      </c>
      <c r="Z7" s="77">
        <f>SUM(Z2:Z6)</f>
        <v>126121</v>
      </c>
      <c r="AA7" s="78">
        <f>SUM(AA2:AA6)</f>
        <v>130005</v>
      </c>
    </row>
    <row r="8" spans="1:28" ht="15" thickBot="1" x14ac:dyDescent="0.25">
      <c r="A8" s="47" t="s">
        <v>17</v>
      </c>
      <c r="B8" s="59" t="s">
        <v>13</v>
      </c>
      <c r="C8" s="51">
        <f>SUM('Kommunal virksomhed'!AG19:AG34)</f>
        <v>0</v>
      </c>
      <c r="D8" s="51" t="e">
        <f>SUM('Kommunal virksomhed'!#REF!)</f>
        <v>#REF!</v>
      </c>
      <c r="E8" s="51" t="e">
        <f>SUM('Kommunal virksomhed'!#REF!)</f>
        <v>#REF!</v>
      </c>
      <c r="F8" s="51" t="e">
        <f>SUM('Kommunal virksomhed'!#REF!)</f>
        <v>#REF!</v>
      </c>
      <c r="G8" s="51" t="e">
        <f>SUM('Kommunal virksomhed'!#REF!)</f>
        <v>#REF!</v>
      </c>
      <c r="H8" s="51" t="e">
        <f>SUM('Kommunal virksomhed'!#REF!)</f>
        <v>#REF!</v>
      </c>
      <c r="I8" s="51" t="e">
        <f>SUM('Kommunal virksomhed'!#REF!)</f>
        <v>#REF!</v>
      </c>
      <c r="J8" s="51" t="e">
        <f>SUM('Kommunal virksomhed'!#REF!)</f>
        <v>#REF!</v>
      </c>
      <c r="K8" s="51" t="e">
        <f>SUM('Kommunal virksomhed'!#REF!)</f>
        <v>#REF!</v>
      </c>
      <c r="L8" s="65" t="e">
        <f>SUM('Kommunal virksomhed'!#REF!)</f>
        <v>#REF!</v>
      </c>
      <c r="O8" s="140" t="s">
        <v>22</v>
      </c>
      <c r="P8" s="142" t="e">
        <f t="shared" ref="P8:Z8" si="17">(P7-Q7)/Q7</f>
        <v>#REF!</v>
      </c>
      <c r="Q8" s="142" t="e">
        <f t="shared" si="17"/>
        <v>#REF!</v>
      </c>
      <c r="R8" s="142" t="e">
        <f t="shared" si="17"/>
        <v>#REF!</v>
      </c>
      <c r="S8" s="142" t="e">
        <f t="shared" si="17"/>
        <v>#REF!</v>
      </c>
      <c r="T8" s="142" t="e">
        <f t="shared" si="17"/>
        <v>#REF!</v>
      </c>
      <c r="U8" s="142" t="e">
        <f t="shared" si="17"/>
        <v>#REF!</v>
      </c>
      <c r="V8" s="142" t="e">
        <f t="shared" si="17"/>
        <v>#REF!</v>
      </c>
      <c r="W8" s="142" t="e">
        <f t="shared" si="17"/>
        <v>#REF!</v>
      </c>
      <c r="X8" s="142" t="e">
        <f t="shared" si="17"/>
        <v>#REF!</v>
      </c>
      <c r="Y8" s="143" t="e">
        <f t="shared" si="17"/>
        <v>#REF!</v>
      </c>
      <c r="Z8" s="142">
        <f t="shared" si="17"/>
        <v>-2.9875774008691975E-2</v>
      </c>
      <c r="AA8" s="142"/>
      <c r="AB8" s="141"/>
    </row>
    <row r="9" spans="1:28" x14ac:dyDescent="0.2">
      <c r="A9" s="49" t="s">
        <v>17</v>
      </c>
      <c r="B9" s="58" t="s">
        <v>14</v>
      </c>
      <c r="C9" s="52">
        <f>SUM('Eksterne selskaber'!AC20:AC36)</f>
        <v>0</v>
      </c>
      <c r="D9" s="52" t="e">
        <f>SUM('Eksterne selskaber'!#REF!)</f>
        <v>#REF!</v>
      </c>
      <c r="E9" s="52" t="e">
        <f>SUM('Eksterne selskaber'!#REF!)</f>
        <v>#REF!</v>
      </c>
      <c r="F9" s="52" t="e">
        <f>SUM('Eksterne selskaber'!#REF!)</f>
        <v>#REF!</v>
      </c>
      <c r="G9" s="52" t="e">
        <f>SUM('Eksterne selskaber'!#REF!)</f>
        <v>#REF!</v>
      </c>
      <c r="H9" s="52" t="e">
        <f>SUM('Eksterne selskaber'!#REF!)</f>
        <v>#REF!</v>
      </c>
      <c r="I9" s="52" t="e">
        <f>SUM('Eksterne selskaber'!#REF!)</f>
        <v>#REF!</v>
      </c>
      <c r="J9" s="52" t="e">
        <f>SUM('Eksterne selskaber'!#REF!)</f>
        <v>#REF!</v>
      </c>
      <c r="K9" s="52" t="e">
        <f>SUM('Eksterne selskaber'!#REF!)</f>
        <v>#REF!</v>
      </c>
      <c r="L9" s="63" t="e">
        <f>SUM('Eksterne selskaber'!#REF!)</f>
        <v>#REF!</v>
      </c>
    </row>
    <row r="10" spans="1:28" x14ac:dyDescent="0.2">
      <c r="A10" s="69" t="s">
        <v>17</v>
      </c>
      <c r="B10" s="57" t="s">
        <v>16</v>
      </c>
      <c r="C10" s="53">
        <f>SUM(C8:C9)</f>
        <v>0</v>
      </c>
      <c r="D10" s="53" t="e">
        <f t="shared" ref="D10:L10" si="18">SUM(D8:D9)</f>
        <v>#REF!</v>
      </c>
      <c r="E10" s="53" t="e">
        <f t="shared" si="18"/>
        <v>#REF!</v>
      </c>
      <c r="F10" s="53" t="e">
        <f t="shared" si="18"/>
        <v>#REF!</v>
      </c>
      <c r="G10" s="53" t="e">
        <f t="shared" si="18"/>
        <v>#REF!</v>
      </c>
      <c r="H10" s="53" t="e">
        <f t="shared" si="18"/>
        <v>#REF!</v>
      </c>
      <c r="I10" s="53" t="e">
        <f t="shared" si="18"/>
        <v>#REF!</v>
      </c>
      <c r="J10" s="53" t="e">
        <f t="shared" si="18"/>
        <v>#REF!</v>
      </c>
      <c r="K10" s="53" t="e">
        <f t="shared" si="18"/>
        <v>#REF!</v>
      </c>
      <c r="L10" s="64" t="e">
        <f t="shared" si="18"/>
        <v>#REF!</v>
      </c>
    </row>
    <row r="11" spans="1:28" x14ac:dyDescent="0.2">
      <c r="A11" s="47" t="s">
        <v>23</v>
      </c>
      <c r="B11" s="59" t="s">
        <v>13</v>
      </c>
      <c r="C11" s="51" t="e">
        <f>SUM('Kommunal virksomhed'!#REF!)</f>
        <v>#REF!</v>
      </c>
      <c r="D11" s="51" t="e">
        <f>SUM('Kommunal virksomhed'!#REF!)</f>
        <v>#REF!</v>
      </c>
      <c r="E11" s="51" t="e">
        <f>SUM('Kommunal virksomhed'!#REF!)</f>
        <v>#REF!</v>
      </c>
      <c r="F11" s="51" t="e">
        <f>SUM('Kommunal virksomhed'!#REF!)</f>
        <v>#REF!</v>
      </c>
      <c r="G11" s="51" t="e">
        <f>SUM('Kommunal virksomhed'!#REF!)</f>
        <v>#REF!</v>
      </c>
      <c r="H11" s="51" t="e">
        <f>SUM('Kommunal virksomhed'!#REF!)</f>
        <v>#REF!</v>
      </c>
      <c r="I11" s="51" t="e">
        <f>SUM('Kommunal virksomhed'!#REF!)</f>
        <v>#REF!</v>
      </c>
      <c r="J11" s="51" t="e">
        <f>SUM('Kommunal virksomhed'!#REF!)</f>
        <v>#REF!</v>
      </c>
      <c r="K11" s="51" t="e">
        <f>SUM('Kommunal virksomhed'!#REF!)</f>
        <v>#REF!</v>
      </c>
      <c r="L11" s="65" t="e">
        <f>SUM('Kommunal virksomhed'!#REF!)</f>
        <v>#REF!</v>
      </c>
    </row>
    <row r="12" spans="1:28" x14ac:dyDescent="0.2">
      <c r="A12" s="49" t="s">
        <v>23</v>
      </c>
      <c r="B12" s="58" t="s">
        <v>14</v>
      </c>
      <c r="C12" s="52" t="e">
        <f>'Eksterne selskaber'!#REF!</f>
        <v>#REF!</v>
      </c>
      <c r="D12" s="52" t="e">
        <f>'Eksterne selskaber'!#REF!</f>
        <v>#REF!</v>
      </c>
      <c r="E12" s="52" t="e">
        <f>'Eksterne selskaber'!#REF!</f>
        <v>#REF!</v>
      </c>
      <c r="F12" s="52" t="e">
        <f>'Eksterne selskaber'!#REF!</f>
        <v>#REF!</v>
      </c>
      <c r="G12" s="52" t="e">
        <f>'Eksterne selskaber'!#REF!</f>
        <v>#REF!</v>
      </c>
      <c r="H12" s="52" t="e">
        <f>'Eksterne selskaber'!#REF!</f>
        <v>#REF!</v>
      </c>
      <c r="I12" s="52" t="e">
        <f>'Eksterne selskaber'!#REF!</f>
        <v>#REF!</v>
      </c>
      <c r="J12" s="52" t="e">
        <f>'Eksterne selskaber'!#REF!</f>
        <v>#REF!</v>
      </c>
      <c r="K12" s="52" t="e">
        <f>'Eksterne selskaber'!#REF!</f>
        <v>#REF!</v>
      </c>
      <c r="L12" s="63" t="e">
        <f>'Eksterne selskaber'!#REF!</f>
        <v>#REF!</v>
      </c>
    </row>
    <row r="13" spans="1:28" x14ac:dyDescent="0.2">
      <c r="A13" s="69" t="s">
        <v>23</v>
      </c>
      <c r="B13" s="57" t="s">
        <v>16</v>
      </c>
      <c r="C13" s="53" t="e">
        <f>SUM(C11:C12)</f>
        <v>#REF!</v>
      </c>
      <c r="D13" s="53" t="e">
        <f t="shared" ref="D13:L13" si="19">SUM(D11:D12)</f>
        <v>#REF!</v>
      </c>
      <c r="E13" s="53" t="e">
        <f t="shared" si="19"/>
        <v>#REF!</v>
      </c>
      <c r="F13" s="53" t="e">
        <f t="shared" si="19"/>
        <v>#REF!</v>
      </c>
      <c r="G13" s="53" t="e">
        <f t="shared" si="19"/>
        <v>#REF!</v>
      </c>
      <c r="H13" s="53" t="e">
        <f t="shared" si="19"/>
        <v>#REF!</v>
      </c>
      <c r="I13" s="53" t="e">
        <f t="shared" si="19"/>
        <v>#REF!</v>
      </c>
      <c r="J13" s="53" t="e">
        <f t="shared" si="19"/>
        <v>#REF!</v>
      </c>
      <c r="K13" s="53" t="e">
        <f t="shared" si="19"/>
        <v>#REF!</v>
      </c>
      <c r="L13" s="64" t="e">
        <f t="shared" si="19"/>
        <v>#REF!</v>
      </c>
    </row>
    <row r="14" spans="1:28" x14ac:dyDescent="0.2">
      <c r="A14" s="47" t="s">
        <v>24</v>
      </c>
      <c r="B14" s="59" t="s">
        <v>13</v>
      </c>
      <c r="C14" s="51">
        <f>SUM('Kommunal virksomhed'!AG36:AG38)</f>
        <v>0</v>
      </c>
      <c r="D14" s="51" t="e">
        <f>SUM('Kommunal virksomhed'!#REF!)</f>
        <v>#REF!</v>
      </c>
      <c r="E14" s="51" t="e">
        <f>SUM('Kommunal virksomhed'!#REF!)</f>
        <v>#REF!</v>
      </c>
      <c r="F14" s="51" t="e">
        <f>SUM('Kommunal virksomhed'!#REF!)</f>
        <v>#REF!</v>
      </c>
      <c r="G14" s="51" t="e">
        <f>SUM('Kommunal virksomhed'!#REF!)</f>
        <v>#REF!</v>
      </c>
      <c r="H14" s="51" t="e">
        <f>SUM('Kommunal virksomhed'!#REF!)</f>
        <v>#REF!</v>
      </c>
      <c r="I14" s="51" t="e">
        <f>SUM('Kommunal virksomhed'!#REF!)</f>
        <v>#REF!</v>
      </c>
      <c r="J14" s="51" t="e">
        <f>SUM('Kommunal virksomhed'!#REF!)</f>
        <v>#REF!</v>
      </c>
      <c r="K14" s="51" t="e">
        <f>SUM('Kommunal virksomhed'!#REF!)</f>
        <v>#REF!</v>
      </c>
      <c r="L14" s="65" t="e">
        <f>SUM('Kommunal virksomhed'!#REF!)</f>
        <v>#REF!</v>
      </c>
    </row>
    <row r="15" spans="1:28" x14ac:dyDescent="0.2">
      <c r="A15" s="69" t="s">
        <v>24</v>
      </c>
      <c r="B15" s="57" t="s">
        <v>16</v>
      </c>
      <c r="C15" s="53">
        <f>SUM(C14)</f>
        <v>0</v>
      </c>
      <c r="D15" s="53" t="e">
        <f t="shared" ref="D15:L15" si="20">SUM(D14)</f>
        <v>#REF!</v>
      </c>
      <c r="E15" s="53" t="e">
        <f t="shared" si="20"/>
        <v>#REF!</v>
      </c>
      <c r="F15" s="53" t="e">
        <f t="shared" si="20"/>
        <v>#REF!</v>
      </c>
      <c r="G15" s="53" t="e">
        <f t="shared" si="20"/>
        <v>#REF!</v>
      </c>
      <c r="H15" s="53" t="e">
        <f t="shared" si="20"/>
        <v>#REF!</v>
      </c>
      <c r="I15" s="53" t="e">
        <f t="shared" si="20"/>
        <v>#REF!</v>
      </c>
      <c r="J15" s="53" t="e">
        <f t="shared" si="20"/>
        <v>#REF!</v>
      </c>
      <c r="K15" s="53" t="e">
        <f t="shared" si="20"/>
        <v>#REF!</v>
      </c>
      <c r="L15" s="64" t="e">
        <f t="shared" si="20"/>
        <v>#REF!</v>
      </c>
    </row>
    <row r="16" spans="1:28" x14ac:dyDescent="0.2">
      <c r="A16" s="47" t="s">
        <v>25</v>
      </c>
      <c r="B16" s="59" t="s">
        <v>13</v>
      </c>
      <c r="C16" s="51" t="e">
        <f>SUM('Kommunal virksomhed'!#REF!)</f>
        <v>#REF!</v>
      </c>
      <c r="D16" s="51" t="e">
        <f>SUM('Kommunal virksomhed'!#REF!)</f>
        <v>#REF!</v>
      </c>
      <c r="E16" s="51" t="e">
        <f>SUM('Kommunal virksomhed'!#REF!)</f>
        <v>#REF!</v>
      </c>
      <c r="F16" s="51" t="e">
        <f>SUM('Kommunal virksomhed'!#REF!)</f>
        <v>#REF!</v>
      </c>
      <c r="G16" s="51" t="e">
        <f>SUM('Kommunal virksomhed'!#REF!)</f>
        <v>#REF!</v>
      </c>
      <c r="H16" s="51" t="e">
        <f>SUM('Kommunal virksomhed'!#REF!)</f>
        <v>#REF!</v>
      </c>
      <c r="I16" s="51" t="e">
        <f>SUM('Kommunal virksomhed'!#REF!)</f>
        <v>#REF!</v>
      </c>
      <c r="J16" s="51" t="e">
        <f>SUM('Kommunal virksomhed'!#REF!)</f>
        <v>#REF!</v>
      </c>
      <c r="K16" s="51" t="e">
        <f>SUM('Kommunal virksomhed'!#REF!)</f>
        <v>#REF!</v>
      </c>
      <c r="L16" s="65" t="e">
        <f>SUM('Kommunal virksomhed'!#REF!)</f>
        <v>#REF!</v>
      </c>
    </row>
    <row r="17" spans="1:12" x14ac:dyDescent="0.2">
      <c r="A17" s="69" t="s">
        <v>25</v>
      </c>
      <c r="B17" s="57" t="s">
        <v>16</v>
      </c>
      <c r="C17" s="53" t="e">
        <f>SUM(C16)</f>
        <v>#REF!</v>
      </c>
      <c r="D17" s="53" t="e">
        <f t="shared" ref="D17:L17" si="21">SUM(D16)</f>
        <v>#REF!</v>
      </c>
      <c r="E17" s="53" t="e">
        <f t="shared" si="21"/>
        <v>#REF!</v>
      </c>
      <c r="F17" s="53" t="e">
        <f t="shared" si="21"/>
        <v>#REF!</v>
      </c>
      <c r="G17" s="53" t="e">
        <f t="shared" si="21"/>
        <v>#REF!</v>
      </c>
      <c r="H17" s="53" t="e">
        <f t="shared" si="21"/>
        <v>#REF!</v>
      </c>
      <c r="I17" s="53" t="e">
        <f t="shared" si="21"/>
        <v>#REF!</v>
      </c>
      <c r="J17" s="53" t="e">
        <f t="shared" si="21"/>
        <v>#REF!</v>
      </c>
      <c r="K17" s="53" t="e">
        <f t="shared" si="21"/>
        <v>#REF!</v>
      </c>
      <c r="L17" s="64" t="e">
        <f t="shared" si="21"/>
        <v>#REF!</v>
      </c>
    </row>
    <row r="18" spans="1:12" x14ac:dyDescent="0.2">
      <c r="A18" s="173" t="s">
        <v>26</v>
      </c>
      <c r="B18" s="60" t="s">
        <v>13</v>
      </c>
      <c r="C18" s="52" t="e">
        <f>SUM('Kommunal virksomhed'!#REF!)</f>
        <v>#REF!</v>
      </c>
      <c r="D18" s="52" t="e">
        <f>SUM('Kommunal virksomhed'!#REF!)</f>
        <v>#REF!</v>
      </c>
      <c r="E18" s="52" t="e">
        <f>SUM('Kommunal virksomhed'!#REF!)</f>
        <v>#REF!</v>
      </c>
      <c r="F18" s="52" t="e">
        <f>SUM('Kommunal virksomhed'!#REF!)</f>
        <v>#REF!</v>
      </c>
      <c r="G18" s="52" t="e">
        <f>SUM('Kommunal virksomhed'!#REF!)</f>
        <v>#REF!</v>
      </c>
      <c r="H18" s="52" t="e">
        <f>SUM('Kommunal virksomhed'!#REF!)</f>
        <v>#REF!</v>
      </c>
      <c r="I18" s="52" t="e">
        <f>SUM('Kommunal virksomhed'!#REF!)</f>
        <v>#REF!</v>
      </c>
      <c r="J18" s="52" t="e">
        <f>SUM('Kommunal virksomhed'!#REF!)</f>
        <v>#REF!</v>
      </c>
      <c r="K18" s="52" t="e">
        <f>SUM('Kommunal virksomhed'!#REF!)</f>
        <v>#REF!</v>
      </c>
      <c r="L18" s="63" t="e">
        <f>SUM('Kommunal virksomhed'!#REF!)</f>
        <v>#REF!</v>
      </c>
    </row>
    <row r="19" spans="1:12" x14ac:dyDescent="0.2">
      <c r="A19" s="50" t="s">
        <v>26</v>
      </c>
      <c r="B19" s="57" t="s">
        <v>16</v>
      </c>
      <c r="C19" s="53" t="e">
        <f>SUM(C18)</f>
        <v>#REF!</v>
      </c>
      <c r="D19" s="53" t="e">
        <f t="shared" ref="D19:L19" si="22">SUM(D18)</f>
        <v>#REF!</v>
      </c>
      <c r="E19" s="53" t="e">
        <f t="shared" si="22"/>
        <v>#REF!</v>
      </c>
      <c r="F19" s="53" t="e">
        <f t="shared" si="22"/>
        <v>#REF!</v>
      </c>
      <c r="G19" s="53" t="e">
        <f t="shared" si="22"/>
        <v>#REF!</v>
      </c>
      <c r="H19" s="53" t="e">
        <f t="shared" si="22"/>
        <v>#REF!</v>
      </c>
      <c r="I19" s="53" t="e">
        <f t="shared" si="22"/>
        <v>#REF!</v>
      </c>
      <c r="J19" s="53" t="e">
        <f t="shared" si="22"/>
        <v>#REF!</v>
      </c>
      <c r="K19" s="53" t="e">
        <f t="shared" si="22"/>
        <v>#REF!</v>
      </c>
      <c r="L19" s="64" t="e">
        <f t="shared" si="22"/>
        <v>#REF!</v>
      </c>
    </row>
    <row r="20" spans="1:12" ht="15" thickBot="1" x14ac:dyDescent="0.25">
      <c r="A20" s="70" t="s">
        <v>21</v>
      </c>
      <c r="B20" s="71"/>
      <c r="C20" s="67" t="e">
        <f>SUM(C4+C7+C10+C13+C15+C17+C19)</f>
        <v>#REF!</v>
      </c>
      <c r="D20" s="61" t="e">
        <f>SUM(D4+D7+D10+D13+D15+D17+D19)</f>
        <v>#REF!</v>
      </c>
      <c r="E20" s="61" t="e">
        <f t="shared" ref="E20:L20" si="23">SUM(E4+E7+E10+E13+E15+E17+E19)</f>
        <v>#REF!</v>
      </c>
      <c r="F20" s="61" t="e">
        <f t="shared" si="23"/>
        <v>#REF!</v>
      </c>
      <c r="G20" s="61" t="e">
        <f t="shared" si="23"/>
        <v>#REF!</v>
      </c>
      <c r="H20" s="61" t="e">
        <f t="shared" si="23"/>
        <v>#REF!</v>
      </c>
      <c r="I20" s="61" t="e">
        <f t="shared" si="23"/>
        <v>#REF!</v>
      </c>
      <c r="J20" s="61" t="e">
        <f t="shared" si="23"/>
        <v>#REF!</v>
      </c>
      <c r="K20" s="61" t="e">
        <f t="shared" si="23"/>
        <v>#REF!</v>
      </c>
      <c r="L20" s="66" t="e">
        <f t="shared" si="23"/>
        <v>#REF!</v>
      </c>
    </row>
  </sheetData>
  <mergeCells count="1">
    <mergeCell ref="A1:B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CA940-8270-49EB-9BFE-77AE2FEFDBA0}">
  <sheetPr>
    <tabColor theme="1"/>
  </sheetPr>
  <dimension ref="A1:BV163"/>
  <sheetViews>
    <sheetView tabSelected="1" zoomScaleNormal="100" workbookViewId="0">
      <pane ySplit="2" topLeftCell="A3" activePane="bottomLeft" state="frozen"/>
      <selection pane="bottomLeft" activeCell="F12" sqref="F12"/>
    </sheetView>
  </sheetViews>
  <sheetFormatPr defaultRowHeight="14.25" x14ac:dyDescent="0.2"/>
  <cols>
    <col min="1" max="1" width="14" bestFit="1" customWidth="1"/>
    <col min="2" max="2" width="19.875" bestFit="1" customWidth="1"/>
    <col min="3" max="5" width="8.625" customWidth="1"/>
    <col min="7" max="7" width="7.75" bestFit="1" customWidth="1"/>
    <col min="8" max="8" width="11.125" bestFit="1" customWidth="1"/>
    <col min="9" max="9" width="7.75" bestFit="1" customWidth="1"/>
    <col min="10" max="10" width="11.625" bestFit="1" customWidth="1"/>
    <col min="12" max="12" width="10.5" customWidth="1"/>
    <col min="13" max="13" width="8" style="211" customWidth="1"/>
    <col min="14" max="14" width="9.75" style="211" bestFit="1" customWidth="1"/>
    <col min="15" max="15" width="9" style="211" customWidth="1"/>
    <col min="16" max="16" width="16.5" style="211" hidden="1" customWidth="1"/>
    <col min="17" max="17" width="10.75" style="211" customWidth="1"/>
    <col min="18" max="18" width="22.125" bestFit="1" customWidth="1"/>
    <col min="23" max="23" width="9.5" bestFit="1" customWidth="1"/>
    <col min="24" max="24" width="7.375" customWidth="1"/>
    <col min="25" max="25" width="14.125" bestFit="1" customWidth="1"/>
    <col min="27" max="27" width="20.75" customWidth="1"/>
    <col min="34" max="34" width="11.5" style="211" bestFit="1" customWidth="1"/>
    <col min="37" max="37" width="20.75" customWidth="1"/>
  </cols>
  <sheetData>
    <row r="1" spans="1:54" s="211" customFormat="1" ht="15.75" x14ac:dyDescent="0.2">
      <c r="A1" s="329" t="s">
        <v>315</v>
      </c>
      <c r="B1" s="329"/>
      <c r="C1" s="329"/>
      <c r="D1" s="329"/>
      <c r="E1" s="329"/>
    </row>
    <row r="2" spans="1:54" s="211" customFormat="1" ht="15.75" thickBot="1" x14ac:dyDescent="0.25">
      <c r="A2" s="287" t="s">
        <v>310</v>
      </c>
      <c r="B2" s="288" t="s">
        <v>44</v>
      </c>
      <c r="C2" s="289">
        <v>2018</v>
      </c>
      <c r="D2" s="289">
        <v>2019</v>
      </c>
      <c r="E2" s="289">
        <v>2020</v>
      </c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</row>
    <row r="3" spans="1:54" s="286" customFormat="1" x14ac:dyDescent="0.2">
      <c r="A3" s="290" t="s">
        <v>21</v>
      </c>
      <c r="B3" s="291" t="s">
        <v>311</v>
      </c>
      <c r="C3" s="292">
        <f>SUM(C4:C5)</f>
        <v>0</v>
      </c>
      <c r="D3" s="292">
        <f>SUM(D4:D5)</f>
        <v>0</v>
      </c>
      <c r="E3" s="293">
        <f>SUM(E4:E5)</f>
        <v>0</v>
      </c>
    </row>
    <row r="4" spans="1:54" s="286" customFormat="1" x14ac:dyDescent="0.2">
      <c r="A4" s="295" t="s">
        <v>312</v>
      </c>
      <c r="B4" s="227" t="s">
        <v>308</v>
      </c>
      <c r="C4" s="216">
        <f>'Kommunal virksomhed'!AV5</f>
        <v>0</v>
      </c>
      <c r="D4" s="216">
        <f>'Kommunal virksomhed'!AG5</f>
        <v>0</v>
      </c>
      <c r="E4" s="222">
        <f>'Kommunal virksomhed'!R5</f>
        <v>0</v>
      </c>
    </row>
    <row r="5" spans="1:54" s="286" customFormat="1" x14ac:dyDescent="0.2">
      <c r="A5" s="296" t="s">
        <v>312</v>
      </c>
      <c r="B5" s="297" t="s">
        <v>309</v>
      </c>
      <c r="C5" s="217">
        <f>'Eksterne selskaber'!AV6</f>
        <v>0</v>
      </c>
      <c r="D5" s="217">
        <f>'Eksterne selskaber'!AG6</f>
        <v>0</v>
      </c>
      <c r="E5" s="223">
        <f>'Eksterne selskaber'!R6</f>
        <v>0</v>
      </c>
    </row>
    <row r="6" spans="1:54" s="286" customFormat="1" ht="13.5" customHeight="1" x14ac:dyDescent="0.2">
      <c r="A6" s="331" t="s">
        <v>12</v>
      </c>
      <c r="B6" s="294" t="s">
        <v>311</v>
      </c>
      <c r="C6" s="210">
        <f>SUM(C7:C8)</f>
        <v>0</v>
      </c>
      <c r="D6" s="210">
        <f>SUM(D7:D8)</f>
        <v>0</v>
      </c>
      <c r="E6" s="210">
        <f>SUM(E7:E8)</f>
        <v>0</v>
      </c>
    </row>
    <row r="7" spans="1:54" x14ac:dyDescent="0.2">
      <c r="A7" s="332"/>
      <c r="B7" s="285" t="s">
        <v>308</v>
      </c>
      <c r="C7" s="224">
        <f>'Kommunal virksomhed'!AV11</f>
        <v>0</v>
      </c>
      <c r="D7" s="224">
        <f>'Kommunal virksomhed'!AG11</f>
        <v>0</v>
      </c>
      <c r="E7" s="224">
        <f>'Kommunal virksomhed'!R11</f>
        <v>0</v>
      </c>
      <c r="G7" s="211"/>
      <c r="H7" s="211"/>
      <c r="I7" s="211"/>
      <c r="J7" s="211"/>
      <c r="K7" s="211"/>
      <c r="L7" s="211"/>
      <c r="R7" s="211"/>
      <c r="S7" s="211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I7" s="211"/>
      <c r="AJ7" s="211"/>
      <c r="AK7" s="211"/>
      <c r="AL7" s="211"/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</row>
    <row r="8" spans="1:54" x14ac:dyDescent="0.2">
      <c r="A8" s="333"/>
      <c r="B8" s="285" t="s">
        <v>309</v>
      </c>
      <c r="C8" s="224">
        <f>'Eksterne selskaber'!AV12</f>
        <v>0</v>
      </c>
      <c r="D8" s="224">
        <f>'Eksterne selskaber'!AG12</f>
        <v>0</v>
      </c>
      <c r="E8" s="224">
        <f>'Eksterne selskaber'!R12</f>
        <v>0</v>
      </c>
      <c r="G8" s="211"/>
      <c r="H8" s="211"/>
      <c r="I8" s="211"/>
      <c r="J8" s="211"/>
      <c r="K8" s="211"/>
      <c r="L8" s="211"/>
      <c r="R8" s="211"/>
      <c r="S8" s="330"/>
      <c r="T8" s="330"/>
      <c r="U8" s="330"/>
      <c r="V8" s="330"/>
      <c r="W8" s="330"/>
      <c r="X8" s="211"/>
      <c r="Y8" s="211"/>
      <c r="Z8" s="211"/>
      <c r="AA8" s="211"/>
      <c r="AB8" s="211"/>
      <c r="AC8" s="211"/>
      <c r="AD8" s="211"/>
      <c r="AE8" s="211"/>
      <c r="AF8" s="211"/>
      <c r="AG8" s="211"/>
      <c r="AI8" s="211"/>
      <c r="AJ8" s="211"/>
      <c r="AK8" s="211"/>
      <c r="AL8" s="211"/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</row>
    <row r="9" spans="1:54" x14ac:dyDescent="0.2">
      <c r="A9" s="331" t="s">
        <v>15</v>
      </c>
      <c r="B9" s="294" t="s">
        <v>311</v>
      </c>
      <c r="C9" s="210">
        <f>SUM(C10:C11)</f>
        <v>0</v>
      </c>
      <c r="D9" s="210">
        <f>SUM(D10:D11)</f>
        <v>0</v>
      </c>
      <c r="E9" s="210">
        <f t="shared" ref="E9" si="0">SUM(E10:E11)</f>
        <v>0</v>
      </c>
      <c r="G9" s="211"/>
      <c r="H9" s="211"/>
      <c r="I9" s="211"/>
      <c r="J9" s="211"/>
      <c r="K9" s="211"/>
      <c r="L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</row>
    <row r="10" spans="1:54" x14ac:dyDescent="0.2">
      <c r="A10" s="332"/>
      <c r="B10" s="285" t="s">
        <v>308</v>
      </c>
      <c r="C10" s="224">
        <f>'Kommunal virksomhed'!AV18</f>
        <v>0</v>
      </c>
      <c r="D10" s="224">
        <f>'Kommunal virksomhed'!AG18</f>
        <v>0</v>
      </c>
      <c r="E10" s="224">
        <f>'Kommunal virksomhed'!R18</f>
        <v>0</v>
      </c>
      <c r="G10" s="211"/>
      <c r="H10" s="211"/>
      <c r="I10" s="211"/>
      <c r="J10" s="211"/>
      <c r="K10" s="211"/>
      <c r="L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1"/>
      <c r="AE10" s="211"/>
      <c r="AF10" s="211"/>
      <c r="AG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</row>
    <row r="11" spans="1:54" s="211" customFormat="1" x14ac:dyDescent="0.2">
      <c r="A11" s="333"/>
      <c r="B11" s="285" t="s">
        <v>309</v>
      </c>
      <c r="C11" s="224">
        <f>'Eksterne selskaber'!AV19</f>
        <v>0</v>
      </c>
      <c r="D11" s="224">
        <f>'Eksterne selskaber'!AG19</f>
        <v>0</v>
      </c>
      <c r="E11" s="224">
        <f>'Eksterne selskaber'!R19</f>
        <v>0</v>
      </c>
    </row>
    <row r="12" spans="1:54" x14ac:dyDescent="0.2">
      <c r="A12" s="331" t="s">
        <v>17</v>
      </c>
      <c r="B12" s="294" t="s">
        <v>311</v>
      </c>
      <c r="C12" s="210">
        <f>SUM(C13:C14)</f>
        <v>0</v>
      </c>
      <c r="D12" s="210">
        <f>SUM(D13:D14)</f>
        <v>0</v>
      </c>
      <c r="E12" s="210">
        <f>SUM(E13:E14)</f>
        <v>0</v>
      </c>
      <c r="F12" s="211"/>
      <c r="G12" s="211"/>
      <c r="H12" s="211"/>
      <c r="I12" s="211"/>
      <c r="J12" s="211"/>
      <c r="K12" s="211"/>
      <c r="L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1"/>
      <c r="AB12" s="211"/>
      <c r="AC12" s="211"/>
      <c r="AD12" s="211"/>
      <c r="AE12" s="211"/>
      <c r="AF12" s="211"/>
      <c r="AG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</row>
    <row r="13" spans="1:54" s="211" customFormat="1" x14ac:dyDescent="0.2">
      <c r="A13" s="332"/>
      <c r="B13" s="285" t="s">
        <v>308</v>
      </c>
      <c r="C13" s="224">
        <f>'Kommunal virksomhed'!AV35</f>
        <v>0</v>
      </c>
      <c r="D13" s="224">
        <f>'Kommunal virksomhed'!AG35</f>
        <v>0</v>
      </c>
      <c r="E13" s="224">
        <f>'Kommunal virksomhed'!R35</f>
        <v>0</v>
      </c>
    </row>
    <row r="14" spans="1:54" s="211" customFormat="1" x14ac:dyDescent="0.2">
      <c r="A14" s="333"/>
      <c r="B14" s="285" t="s">
        <v>309</v>
      </c>
      <c r="C14" s="224">
        <f>'Eksterne selskaber'!AV37</f>
        <v>0</v>
      </c>
      <c r="D14" s="224">
        <f>'Eksterne selskaber'!AG37</f>
        <v>0</v>
      </c>
      <c r="E14" s="224">
        <f>'Eksterne selskaber'!R37</f>
        <v>0</v>
      </c>
    </row>
    <row r="15" spans="1:54" x14ac:dyDescent="0.2">
      <c r="A15" s="331" t="s">
        <v>24</v>
      </c>
      <c r="B15" s="294" t="s">
        <v>311</v>
      </c>
      <c r="C15" s="210">
        <f t="shared" ref="C15:D15" si="1">SUM(C16)</f>
        <v>0</v>
      </c>
      <c r="D15" s="210">
        <f t="shared" si="1"/>
        <v>0</v>
      </c>
      <c r="E15" s="210">
        <f>SUM(E16)</f>
        <v>0</v>
      </c>
      <c r="G15" s="211"/>
      <c r="H15" s="211"/>
      <c r="I15" s="211"/>
      <c r="J15" s="211"/>
      <c r="K15" s="211"/>
      <c r="L15" s="211"/>
      <c r="R15" s="211"/>
      <c r="S15" s="211"/>
      <c r="T15" s="211"/>
      <c r="U15" s="211"/>
      <c r="V15" s="211"/>
      <c r="W15" s="211"/>
      <c r="X15" s="211"/>
      <c r="Y15" s="211"/>
      <c r="Z15" s="211"/>
      <c r="AA15" s="211"/>
      <c r="AB15" s="211"/>
      <c r="AC15" s="211"/>
      <c r="AD15" s="211"/>
      <c r="AE15" s="211"/>
      <c r="AF15" s="211"/>
      <c r="AG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</row>
    <row r="16" spans="1:54" x14ac:dyDescent="0.2">
      <c r="A16" s="333"/>
      <c r="B16" s="285" t="s">
        <v>308</v>
      </c>
      <c r="C16" s="224">
        <f>'Kommunal virksomhed'!AV39</f>
        <v>0</v>
      </c>
      <c r="D16" s="224">
        <f>'Kommunal virksomhed'!AG39</f>
        <v>0</v>
      </c>
      <c r="E16" s="224">
        <f>'Kommunal virksomhed'!R39</f>
        <v>0</v>
      </c>
      <c r="G16" s="211"/>
      <c r="H16" s="211"/>
      <c r="I16" s="211"/>
      <c r="J16" s="211"/>
      <c r="K16" s="211"/>
      <c r="L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  <c r="AD16" s="211"/>
      <c r="AE16" s="211"/>
      <c r="AF16" s="211"/>
      <c r="AG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</row>
    <row r="17" spans="1:74" x14ac:dyDescent="0.2">
      <c r="A17" s="298"/>
      <c r="B17" s="298"/>
      <c r="C17" s="298"/>
      <c r="D17" s="298"/>
      <c r="E17" s="298"/>
      <c r="F17" s="211"/>
      <c r="G17" s="211"/>
      <c r="H17" s="211"/>
      <c r="I17" s="211"/>
      <c r="J17" s="211"/>
      <c r="K17" s="211"/>
      <c r="L17" s="211"/>
      <c r="R17" s="211"/>
      <c r="S17" s="211"/>
      <c r="T17" s="211"/>
      <c r="U17" s="211"/>
      <c r="V17" s="211"/>
      <c r="W17" s="211"/>
      <c r="X17" s="211"/>
      <c r="Y17" s="211"/>
      <c r="Z17" s="211"/>
      <c r="AA17" s="211"/>
      <c r="AB17" s="211"/>
      <c r="AC17" s="211"/>
      <c r="AD17" s="211"/>
      <c r="AE17" s="211"/>
      <c r="AF17" s="211"/>
      <c r="AG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</row>
    <row r="18" spans="1:74" x14ac:dyDescent="0.2">
      <c r="A18" s="36"/>
      <c r="B18" s="36"/>
      <c r="C18" s="36"/>
      <c r="D18" s="36"/>
      <c r="E18" s="36"/>
      <c r="F18" s="211"/>
      <c r="G18" s="211"/>
      <c r="H18" s="211"/>
      <c r="I18" s="211"/>
      <c r="J18" s="211"/>
      <c r="K18" s="211"/>
      <c r="L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  <c r="AB18" s="211"/>
      <c r="AC18" s="211"/>
      <c r="AD18" s="211"/>
      <c r="AE18" s="211"/>
      <c r="AF18" s="211"/>
      <c r="AG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</row>
    <row r="19" spans="1:74" x14ac:dyDescent="0.2">
      <c r="A19" s="36"/>
      <c r="B19" s="36"/>
      <c r="C19" s="36"/>
      <c r="D19" s="36"/>
      <c r="E19" s="36"/>
      <c r="F19" s="211"/>
      <c r="G19" s="211"/>
      <c r="H19" s="211"/>
      <c r="I19" s="211"/>
      <c r="J19" s="211"/>
      <c r="K19" s="211"/>
      <c r="L19" s="330"/>
      <c r="M19" s="330"/>
      <c r="R19" s="211"/>
      <c r="S19" s="211"/>
      <c r="T19" s="211"/>
      <c r="U19" s="211"/>
      <c r="V19" s="211"/>
      <c r="W19" s="211"/>
      <c r="X19" s="211"/>
      <c r="Y19" s="211"/>
      <c r="Z19" s="211"/>
      <c r="AA19" s="211"/>
      <c r="AB19" s="211"/>
      <c r="AC19" s="211"/>
      <c r="AD19" s="211"/>
      <c r="AE19" s="211"/>
      <c r="AF19" s="211"/>
      <c r="AG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  <c r="BI19" s="211"/>
      <c r="BJ19" s="211"/>
      <c r="BK19" s="211"/>
      <c r="BL19" s="211"/>
      <c r="BM19" s="211"/>
      <c r="BN19" s="211"/>
      <c r="BO19" s="211"/>
      <c r="BP19" s="211"/>
      <c r="BQ19" s="211"/>
      <c r="BR19" s="211"/>
      <c r="BS19" s="211"/>
      <c r="BT19" s="211"/>
      <c r="BU19" s="211"/>
      <c r="BV19" s="211"/>
    </row>
    <row r="20" spans="1:74" x14ac:dyDescent="0.2">
      <c r="A20" s="36"/>
      <c r="B20" s="36"/>
      <c r="C20" s="36"/>
      <c r="D20" s="36"/>
      <c r="E20" s="36"/>
      <c r="F20" s="211"/>
      <c r="G20" s="211"/>
      <c r="H20" s="211"/>
      <c r="I20" s="211"/>
      <c r="J20" s="211"/>
      <c r="K20" s="211"/>
      <c r="L20" s="330"/>
      <c r="M20" s="330"/>
      <c r="R20" s="211"/>
      <c r="S20" s="211"/>
      <c r="T20" s="211"/>
      <c r="U20" s="211"/>
      <c r="V20" s="211"/>
      <c r="W20" s="211"/>
      <c r="X20" s="211"/>
      <c r="Y20" s="211"/>
      <c r="Z20" s="211"/>
      <c r="AA20" s="211"/>
      <c r="AB20" s="211"/>
      <c r="AC20" s="211"/>
      <c r="AD20" s="211"/>
      <c r="AE20" s="211"/>
      <c r="AF20" s="211"/>
      <c r="AG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  <c r="BI20" s="211"/>
      <c r="BJ20" s="211"/>
      <c r="BK20" s="211"/>
      <c r="BL20" s="211"/>
      <c r="BM20" s="211"/>
      <c r="BN20" s="211"/>
      <c r="BO20" s="211"/>
      <c r="BP20" s="211"/>
      <c r="BQ20" s="211"/>
      <c r="BR20" s="211"/>
      <c r="BS20" s="211"/>
      <c r="BT20" s="211"/>
      <c r="BU20" s="211"/>
      <c r="BV20" s="211"/>
    </row>
    <row r="21" spans="1:74" x14ac:dyDescent="0.2">
      <c r="A21" s="36"/>
      <c r="B21" s="36"/>
      <c r="C21" s="36"/>
      <c r="D21" s="36"/>
      <c r="E21" s="36"/>
      <c r="F21" s="211"/>
      <c r="G21" s="211"/>
      <c r="H21" s="211"/>
      <c r="I21" s="211"/>
      <c r="J21" s="211"/>
      <c r="K21" s="211"/>
      <c r="L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  <c r="AB21" s="211"/>
      <c r="AC21" s="211"/>
      <c r="AD21" s="211"/>
      <c r="AE21" s="211"/>
      <c r="AF21" s="211"/>
      <c r="AG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211"/>
      <c r="BP21" s="211"/>
      <c r="BQ21" s="211"/>
      <c r="BR21" s="211"/>
      <c r="BS21" s="211"/>
      <c r="BT21" s="211"/>
      <c r="BU21" s="211"/>
      <c r="BV21" s="211"/>
    </row>
    <row r="22" spans="1:74" x14ac:dyDescent="0.2">
      <c r="A22" s="36"/>
      <c r="B22" s="36"/>
      <c r="C22" s="36"/>
      <c r="D22" s="36"/>
      <c r="E22" s="36"/>
      <c r="F22" s="211"/>
      <c r="G22" s="211"/>
      <c r="H22" s="211"/>
      <c r="I22" s="211"/>
      <c r="J22" s="211"/>
      <c r="K22" s="211"/>
      <c r="L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  <c r="BI22" s="211"/>
      <c r="BJ22" s="211"/>
      <c r="BK22" s="211"/>
      <c r="BL22" s="211"/>
      <c r="BM22" s="211"/>
      <c r="BN22" s="211"/>
      <c r="BO22" s="211"/>
      <c r="BP22" s="211"/>
      <c r="BQ22" s="211"/>
      <c r="BR22" s="211"/>
      <c r="BS22" s="211"/>
      <c r="BT22" s="211"/>
      <c r="BU22" s="211"/>
      <c r="BV22" s="211"/>
    </row>
    <row r="23" spans="1:74" ht="15.75" customHeight="1" x14ac:dyDescent="0.2">
      <c r="A23" s="36"/>
      <c r="B23" s="36"/>
      <c r="C23" s="36"/>
      <c r="D23" s="36"/>
      <c r="E23" s="36"/>
      <c r="F23" s="211"/>
      <c r="G23" s="211"/>
      <c r="H23" s="211"/>
      <c r="I23" s="211"/>
      <c r="J23" s="211"/>
      <c r="K23" s="211"/>
      <c r="L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  <c r="BM23" s="211"/>
      <c r="BN23" s="211"/>
      <c r="BO23" s="211"/>
      <c r="BP23" s="211"/>
      <c r="BQ23" s="211"/>
      <c r="BR23" s="211"/>
      <c r="BS23" s="211"/>
      <c r="BT23" s="211"/>
      <c r="BU23" s="211"/>
      <c r="BV23" s="211"/>
    </row>
    <row r="24" spans="1:74" x14ac:dyDescent="0.2">
      <c r="A24" s="36"/>
      <c r="B24" s="36"/>
      <c r="C24" s="36"/>
      <c r="D24" s="36"/>
      <c r="E24" s="36"/>
      <c r="F24" s="211"/>
      <c r="G24" s="211"/>
      <c r="H24" s="211"/>
      <c r="I24" s="211"/>
      <c r="J24" s="211"/>
      <c r="K24" s="211"/>
      <c r="L24" s="211"/>
      <c r="R24" s="211"/>
      <c r="S24" s="211"/>
      <c r="T24" s="211"/>
      <c r="U24" s="211"/>
      <c r="V24" s="211"/>
      <c r="W24" s="211"/>
      <c r="X24" s="211"/>
      <c r="Y24" s="211"/>
      <c r="Z24" s="211"/>
      <c r="AA24" s="211"/>
      <c r="AB24" s="211"/>
      <c r="AC24" s="211"/>
      <c r="AD24" s="211"/>
      <c r="AE24" s="211"/>
      <c r="AF24" s="211"/>
      <c r="AG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  <c r="BI24" s="211"/>
      <c r="BJ24" s="211"/>
      <c r="BK24" s="211"/>
      <c r="BL24" s="211"/>
      <c r="BM24" s="211"/>
      <c r="BN24" s="211"/>
      <c r="BO24" s="211"/>
      <c r="BP24" s="211"/>
      <c r="BQ24" s="211"/>
      <c r="BR24" s="211"/>
      <c r="BS24" s="211"/>
      <c r="BT24" s="211"/>
      <c r="BU24" s="211"/>
      <c r="BV24" s="211"/>
    </row>
    <row r="25" spans="1:74" x14ac:dyDescent="0.2">
      <c r="A25" s="36"/>
      <c r="B25" s="36"/>
      <c r="C25" s="36"/>
      <c r="D25" s="36"/>
      <c r="E25" s="36"/>
      <c r="F25" s="211"/>
      <c r="G25" s="211"/>
      <c r="H25" s="211"/>
      <c r="I25" s="211"/>
      <c r="J25" s="211"/>
      <c r="K25" s="211"/>
      <c r="L25" s="211"/>
      <c r="R25" s="211"/>
      <c r="S25" s="211"/>
      <c r="T25" s="211"/>
      <c r="U25" s="211"/>
      <c r="V25" s="211"/>
      <c r="W25" s="211"/>
      <c r="X25" s="211"/>
      <c r="Y25" s="211"/>
      <c r="Z25" s="211"/>
      <c r="AA25" s="211"/>
      <c r="AB25" s="211"/>
      <c r="AC25" s="211"/>
      <c r="AD25" s="211"/>
      <c r="AE25" s="211"/>
      <c r="AF25" s="211"/>
      <c r="AG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  <c r="BI25" s="211"/>
      <c r="BJ25" s="211"/>
      <c r="BK25" s="211"/>
      <c r="BL25" s="211"/>
      <c r="BM25" s="211"/>
      <c r="BN25" s="211"/>
      <c r="BO25" s="211"/>
      <c r="BP25" s="211"/>
      <c r="BQ25" s="211"/>
      <c r="BR25" s="211"/>
      <c r="BS25" s="211"/>
      <c r="BT25" s="211"/>
      <c r="BU25" s="211"/>
      <c r="BV25" s="211"/>
    </row>
    <row r="26" spans="1:74" ht="15.75" customHeight="1" x14ac:dyDescent="0.2">
      <c r="A26" s="36"/>
      <c r="B26" s="36"/>
      <c r="C26" s="36"/>
      <c r="D26" s="36"/>
      <c r="E26" s="36"/>
      <c r="F26" s="211"/>
      <c r="G26" s="211"/>
      <c r="H26" s="211"/>
      <c r="I26" s="211"/>
      <c r="J26" s="211"/>
      <c r="K26" s="211"/>
      <c r="L26" s="330"/>
      <c r="M26" s="330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  <c r="BI26" s="211"/>
      <c r="BJ26" s="211"/>
      <c r="BK26" s="211"/>
      <c r="BL26" s="211"/>
      <c r="BM26" s="211"/>
      <c r="BN26" s="211"/>
      <c r="BO26" s="211"/>
      <c r="BP26" s="211"/>
      <c r="BQ26" s="211"/>
      <c r="BR26" s="211"/>
      <c r="BS26" s="211"/>
      <c r="BT26" s="211"/>
      <c r="BU26" s="211"/>
      <c r="BV26" s="211"/>
    </row>
    <row r="27" spans="1:74" ht="15" customHeight="1" x14ac:dyDescent="0.2">
      <c r="A27" s="36"/>
      <c r="B27" s="36"/>
      <c r="C27" s="36"/>
      <c r="D27" s="36"/>
      <c r="E27" s="36"/>
      <c r="F27" s="211"/>
      <c r="G27" s="211"/>
      <c r="H27" s="211"/>
      <c r="I27" s="211"/>
      <c r="J27" s="211"/>
      <c r="K27" s="211"/>
      <c r="L27" s="330"/>
      <c r="M27" s="330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  <c r="BI27" s="211"/>
      <c r="BJ27" s="211"/>
      <c r="BK27" s="211"/>
      <c r="BL27" s="211"/>
      <c r="BM27" s="211"/>
      <c r="BN27" s="211"/>
      <c r="BO27" s="211"/>
      <c r="BP27" s="211"/>
      <c r="BQ27" s="211"/>
      <c r="BR27" s="211"/>
      <c r="BS27" s="211"/>
      <c r="BT27" s="211"/>
      <c r="BU27" s="211"/>
      <c r="BV27" s="211"/>
    </row>
    <row r="28" spans="1:74" x14ac:dyDescent="0.2">
      <c r="A28" s="36"/>
      <c r="B28" s="36"/>
      <c r="C28" s="36"/>
      <c r="D28" s="36"/>
      <c r="E28" s="36"/>
      <c r="F28" s="211"/>
      <c r="G28" s="211"/>
      <c r="H28" s="211"/>
      <c r="I28" s="211"/>
      <c r="J28" s="211"/>
      <c r="K28" s="211"/>
      <c r="L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  <c r="BI28" s="211"/>
      <c r="BJ28" s="211"/>
      <c r="BK28" s="211"/>
      <c r="BL28" s="211"/>
      <c r="BM28" s="211"/>
      <c r="BN28" s="211"/>
      <c r="BO28" s="211"/>
      <c r="BP28" s="211"/>
      <c r="BQ28" s="211"/>
      <c r="BR28" s="211"/>
      <c r="BS28" s="211"/>
      <c r="BT28" s="211"/>
      <c r="BU28" s="211"/>
      <c r="BV28" s="211"/>
    </row>
    <row r="29" spans="1:74" x14ac:dyDescent="0.2">
      <c r="A29" s="36"/>
      <c r="B29" s="36"/>
      <c r="C29" s="36"/>
      <c r="D29" s="36"/>
      <c r="E29" s="36"/>
      <c r="F29" s="211"/>
      <c r="G29" s="211"/>
      <c r="H29" s="211"/>
      <c r="I29" s="211"/>
      <c r="J29" s="211"/>
      <c r="K29" s="211"/>
      <c r="L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  <c r="BI29" s="211"/>
      <c r="BJ29" s="211"/>
      <c r="BK29" s="211"/>
      <c r="BL29" s="211"/>
      <c r="BM29" s="211"/>
      <c r="BN29" s="211"/>
      <c r="BO29" s="211"/>
      <c r="BP29" s="211"/>
      <c r="BQ29" s="211"/>
      <c r="BR29" s="211"/>
      <c r="BS29" s="211"/>
      <c r="BT29" s="211"/>
      <c r="BU29" s="211"/>
      <c r="BV29" s="211"/>
    </row>
    <row r="30" spans="1:74" ht="15.75" customHeight="1" x14ac:dyDescent="0.2">
      <c r="A30" s="36"/>
      <c r="B30" s="36"/>
      <c r="C30" s="36"/>
      <c r="D30" s="36"/>
      <c r="E30" s="36"/>
      <c r="F30" s="211"/>
      <c r="G30" s="211"/>
      <c r="H30" s="211"/>
      <c r="I30" s="211"/>
      <c r="J30" s="211"/>
      <c r="K30" s="211"/>
      <c r="L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1"/>
      <c r="AG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  <c r="BI30" s="211"/>
      <c r="BJ30" s="211"/>
      <c r="BK30" s="211"/>
      <c r="BL30" s="211"/>
      <c r="BM30" s="211"/>
      <c r="BN30" s="211"/>
      <c r="BO30" s="211"/>
      <c r="BP30" s="211"/>
      <c r="BQ30" s="211"/>
      <c r="BR30" s="211"/>
      <c r="BS30" s="211"/>
      <c r="BT30" s="211"/>
      <c r="BU30" s="211"/>
      <c r="BV30" s="211"/>
    </row>
    <row r="31" spans="1:74" x14ac:dyDescent="0.2">
      <c r="A31" s="36"/>
      <c r="B31" s="36"/>
      <c r="C31" s="36"/>
      <c r="D31" s="36"/>
      <c r="E31" s="36"/>
      <c r="F31" s="211"/>
      <c r="G31" s="211"/>
      <c r="H31" s="211"/>
      <c r="I31" s="211"/>
      <c r="J31" s="211"/>
      <c r="K31" s="211"/>
      <c r="L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1"/>
      <c r="AG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  <c r="BI31" s="211"/>
      <c r="BJ31" s="211"/>
      <c r="BK31" s="211"/>
      <c r="BL31" s="211"/>
      <c r="BM31" s="211"/>
      <c r="BN31" s="211"/>
      <c r="BO31" s="211"/>
      <c r="BP31" s="211"/>
      <c r="BQ31" s="211"/>
      <c r="BR31" s="211"/>
      <c r="BS31" s="211"/>
      <c r="BT31" s="211"/>
      <c r="BU31" s="211"/>
      <c r="BV31" s="211"/>
    </row>
    <row r="32" spans="1:74" x14ac:dyDescent="0.2">
      <c r="A32" s="36"/>
      <c r="B32" s="36"/>
      <c r="C32" s="36"/>
      <c r="D32" s="36"/>
      <c r="E32" s="36"/>
      <c r="F32" s="211"/>
      <c r="G32" s="211"/>
      <c r="H32" s="211"/>
      <c r="I32" s="211"/>
      <c r="J32" s="211"/>
      <c r="K32" s="211"/>
      <c r="L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</row>
    <row r="33" spans="1:74" ht="15" customHeight="1" x14ac:dyDescent="0.2">
      <c r="A33" s="36"/>
      <c r="B33" s="36"/>
      <c r="C33" s="36"/>
      <c r="D33" s="36"/>
      <c r="E33" s="36"/>
      <c r="F33" s="211"/>
      <c r="G33" s="211"/>
      <c r="H33" s="211"/>
      <c r="I33" s="211"/>
      <c r="J33" s="211"/>
      <c r="K33" s="211"/>
      <c r="L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1"/>
      <c r="AG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  <c r="BI33" s="211"/>
      <c r="BJ33" s="211"/>
      <c r="BK33" s="211"/>
      <c r="BL33" s="211"/>
      <c r="BM33" s="211"/>
      <c r="BN33" s="211"/>
      <c r="BO33" s="211"/>
      <c r="BP33" s="211"/>
      <c r="BQ33" s="211"/>
      <c r="BR33" s="211"/>
      <c r="BS33" s="211"/>
      <c r="BT33" s="211"/>
      <c r="BU33" s="211"/>
      <c r="BV33" s="211"/>
    </row>
    <row r="34" spans="1:74" x14ac:dyDescent="0.2">
      <c r="A34" s="36"/>
      <c r="B34" s="36"/>
      <c r="C34" s="36"/>
      <c r="D34" s="36"/>
      <c r="E34" s="36"/>
      <c r="F34" s="211"/>
      <c r="G34" s="211"/>
      <c r="H34" s="211"/>
      <c r="I34" s="211"/>
      <c r="J34" s="211"/>
      <c r="K34" s="211"/>
      <c r="L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1"/>
      <c r="AG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  <c r="BI34" s="211"/>
      <c r="BJ34" s="211"/>
      <c r="BK34" s="211"/>
      <c r="BL34" s="211"/>
      <c r="BM34" s="211"/>
      <c r="BN34" s="211"/>
      <c r="BO34" s="211"/>
      <c r="BP34" s="211"/>
      <c r="BQ34" s="211"/>
      <c r="BR34" s="211"/>
      <c r="BS34" s="211"/>
      <c r="BT34" s="211"/>
      <c r="BU34" s="211"/>
      <c r="BV34" s="211"/>
    </row>
    <row r="35" spans="1:74" x14ac:dyDescent="0.2">
      <c r="A35" s="36"/>
      <c r="B35" s="36"/>
      <c r="C35" s="36"/>
      <c r="D35" s="36"/>
      <c r="E35" s="36"/>
      <c r="F35" s="211"/>
      <c r="G35" s="211"/>
      <c r="H35" s="211"/>
      <c r="I35" s="211"/>
      <c r="J35" s="211"/>
      <c r="K35" s="211"/>
      <c r="L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  <c r="BI35" s="211"/>
      <c r="BJ35" s="211"/>
      <c r="BK35" s="211"/>
      <c r="BL35" s="211"/>
      <c r="BM35" s="211"/>
      <c r="BN35" s="211"/>
      <c r="BO35" s="211"/>
      <c r="BP35" s="211"/>
      <c r="BQ35" s="211"/>
      <c r="BR35" s="211"/>
      <c r="BS35" s="211"/>
      <c r="BT35" s="211"/>
      <c r="BU35" s="211"/>
      <c r="BV35" s="211"/>
    </row>
    <row r="36" spans="1:74" x14ac:dyDescent="0.2">
      <c r="A36" s="36"/>
      <c r="B36" s="36"/>
      <c r="C36" s="36"/>
      <c r="D36" s="36"/>
      <c r="E36" s="36"/>
      <c r="F36" s="211"/>
      <c r="G36" s="211"/>
      <c r="H36" s="211"/>
      <c r="I36" s="211"/>
      <c r="J36" s="211"/>
      <c r="K36" s="211"/>
      <c r="L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  <c r="BI36" s="211"/>
      <c r="BJ36" s="211"/>
      <c r="BK36" s="211"/>
      <c r="BL36" s="211"/>
      <c r="BM36" s="211"/>
      <c r="BN36" s="211"/>
      <c r="BO36" s="211"/>
      <c r="BP36" s="211"/>
      <c r="BQ36" s="211"/>
      <c r="BR36" s="211"/>
      <c r="BS36" s="211"/>
      <c r="BT36" s="211"/>
      <c r="BU36" s="211"/>
      <c r="BV36" s="211"/>
    </row>
    <row r="37" spans="1:74" x14ac:dyDescent="0.2">
      <c r="A37" s="36"/>
      <c r="B37" s="36"/>
      <c r="C37" s="36"/>
      <c r="D37" s="36"/>
      <c r="E37" s="36"/>
      <c r="F37" s="211"/>
      <c r="G37" s="211"/>
      <c r="H37" s="211"/>
      <c r="I37" s="211"/>
      <c r="J37" s="211"/>
      <c r="K37" s="211"/>
      <c r="L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  <c r="BI37" s="211"/>
      <c r="BJ37" s="211"/>
      <c r="BK37" s="211"/>
      <c r="BL37" s="211"/>
      <c r="BM37" s="211"/>
      <c r="BN37" s="211"/>
      <c r="BO37" s="211"/>
      <c r="BP37" s="211"/>
      <c r="BQ37" s="211"/>
      <c r="BR37" s="211"/>
      <c r="BS37" s="211"/>
      <c r="BT37" s="211"/>
      <c r="BU37" s="211"/>
      <c r="BV37" s="211"/>
    </row>
    <row r="38" spans="1:74" x14ac:dyDescent="0.2">
      <c r="A38" s="36"/>
      <c r="B38" s="36"/>
      <c r="C38" s="36"/>
      <c r="D38" s="36"/>
      <c r="E38" s="36"/>
      <c r="F38" s="211"/>
      <c r="G38" s="211"/>
      <c r="H38" s="211"/>
      <c r="I38" s="211"/>
      <c r="J38" s="211"/>
      <c r="K38" s="211"/>
      <c r="L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  <c r="BI38" s="211"/>
      <c r="BJ38" s="211"/>
      <c r="BK38" s="211"/>
      <c r="BL38" s="211"/>
      <c r="BM38" s="211"/>
      <c r="BN38" s="211"/>
      <c r="BO38" s="211"/>
      <c r="BP38" s="211"/>
      <c r="BQ38" s="211"/>
      <c r="BR38" s="211"/>
      <c r="BS38" s="211"/>
      <c r="BT38" s="211"/>
      <c r="BU38" s="211"/>
      <c r="BV38" s="211"/>
    </row>
    <row r="39" spans="1:74" x14ac:dyDescent="0.2">
      <c r="A39" s="36"/>
      <c r="B39" s="36"/>
      <c r="C39" s="36"/>
      <c r="D39" s="36"/>
      <c r="E39" s="36"/>
      <c r="F39" s="211"/>
      <c r="G39" s="211"/>
      <c r="H39" s="211"/>
      <c r="I39" s="211"/>
      <c r="J39" s="211"/>
      <c r="K39" s="211"/>
      <c r="L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1"/>
      <c r="AG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  <c r="BI39" s="211"/>
      <c r="BJ39" s="211"/>
      <c r="BK39" s="211"/>
      <c r="BL39" s="211"/>
      <c r="BM39" s="211"/>
      <c r="BN39" s="211"/>
      <c r="BO39" s="211"/>
      <c r="BP39" s="211"/>
      <c r="BQ39" s="211"/>
      <c r="BR39" s="211"/>
      <c r="BS39" s="211"/>
      <c r="BT39" s="211"/>
      <c r="BU39" s="211"/>
      <c r="BV39" s="211"/>
    </row>
    <row r="40" spans="1:74" x14ac:dyDescent="0.2">
      <c r="A40" s="36"/>
      <c r="B40" s="36"/>
      <c r="C40" s="36"/>
      <c r="D40" s="36"/>
      <c r="E40" s="36"/>
      <c r="F40" s="211"/>
      <c r="G40" s="211"/>
      <c r="H40" s="211"/>
      <c r="I40" s="211"/>
      <c r="J40" s="211"/>
      <c r="K40" s="211"/>
      <c r="L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  <c r="BI40" s="211"/>
      <c r="BJ40" s="211"/>
      <c r="BK40" s="211"/>
      <c r="BL40" s="211"/>
      <c r="BM40" s="211"/>
      <c r="BN40" s="211"/>
      <c r="BO40" s="211"/>
      <c r="BP40" s="211"/>
      <c r="BQ40" s="211"/>
      <c r="BR40" s="211"/>
      <c r="BS40" s="211"/>
      <c r="BT40" s="211"/>
      <c r="BU40" s="211"/>
      <c r="BV40" s="211"/>
    </row>
    <row r="41" spans="1:74" x14ac:dyDescent="0.2">
      <c r="A41" s="36"/>
      <c r="B41" s="36"/>
      <c r="C41" s="36"/>
      <c r="D41" s="36"/>
      <c r="E41" s="36"/>
      <c r="F41" s="211"/>
      <c r="G41" s="211"/>
      <c r="H41" s="211"/>
      <c r="I41" s="211"/>
      <c r="J41" s="211"/>
      <c r="K41" s="211"/>
      <c r="L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  <c r="BI41" s="211"/>
      <c r="BJ41" s="211"/>
      <c r="BK41" s="211"/>
      <c r="BL41" s="211"/>
      <c r="BM41" s="211"/>
      <c r="BN41" s="211"/>
      <c r="BO41" s="211"/>
      <c r="BP41" s="211"/>
      <c r="BQ41" s="211"/>
      <c r="BR41" s="211"/>
      <c r="BS41" s="211"/>
      <c r="BT41" s="211"/>
      <c r="BU41" s="211"/>
      <c r="BV41" s="211"/>
    </row>
    <row r="42" spans="1:74" x14ac:dyDescent="0.2">
      <c r="A42" s="36"/>
      <c r="B42" s="36"/>
      <c r="C42" s="36"/>
      <c r="D42" s="36"/>
      <c r="E42" s="36"/>
      <c r="F42" s="211"/>
      <c r="G42" s="211"/>
      <c r="H42" s="211"/>
      <c r="I42" s="211"/>
      <c r="J42" s="211"/>
      <c r="K42" s="211"/>
      <c r="L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  <c r="BI42" s="211"/>
      <c r="BJ42" s="211"/>
      <c r="BK42" s="211"/>
      <c r="BL42" s="211"/>
      <c r="BM42" s="211"/>
      <c r="BN42" s="211"/>
      <c r="BO42" s="211"/>
      <c r="BP42" s="211"/>
      <c r="BQ42" s="211"/>
      <c r="BR42" s="211"/>
      <c r="BS42" s="211"/>
      <c r="BT42" s="211"/>
      <c r="BU42" s="211"/>
      <c r="BV42" s="211"/>
    </row>
    <row r="43" spans="1:74" x14ac:dyDescent="0.2">
      <c r="A43" s="36"/>
      <c r="B43" s="36"/>
      <c r="C43" s="36"/>
      <c r="D43" s="36"/>
      <c r="E43" s="36"/>
      <c r="F43" s="211"/>
      <c r="G43" s="211"/>
      <c r="H43" s="211"/>
      <c r="I43" s="211"/>
      <c r="J43" s="211"/>
      <c r="K43" s="211"/>
      <c r="L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1"/>
      <c r="AG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  <c r="BI43" s="211"/>
      <c r="BJ43" s="211"/>
      <c r="BK43" s="211"/>
      <c r="BL43" s="211"/>
      <c r="BM43" s="211"/>
      <c r="BN43" s="211"/>
      <c r="BO43" s="211"/>
      <c r="BP43" s="211"/>
      <c r="BQ43" s="211"/>
      <c r="BR43" s="211"/>
      <c r="BS43" s="211"/>
      <c r="BT43" s="211"/>
      <c r="BU43" s="211"/>
      <c r="BV43" s="211"/>
    </row>
    <row r="44" spans="1:74" x14ac:dyDescent="0.2">
      <c r="A44" s="36"/>
      <c r="B44" s="36"/>
      <c r="C44" s="36"/>
      <c r="D44" s="36"/>
      <c r="E44" s="36"/>
      <c r="F44" s="211"/>
      <c r="G44" s="211"/>
      <c r="H44" s="211"/>
      <c r="I44" s="211"/>
      <c r="J44" s="211"/>
      <c r="K44" s="211"/>
      <c r="L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1"/>
      <c r="AG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  <c r="BI44" s="211"/>
      <c r="BJ44" s="211"/>
      <c r="BK44" s="211"/>
      <c r="BL44" s="211"/>
      <c r="BM44" s="211"/>
      <c r="BN44" s="211"/>
      <c r="BO44" s="211"/>
      <c r="BP44" s="211"/>
      <c r="BQ44" s="211"/>
      <c r="BR44" s="211"/>
      <c r="BS44" s="211"/>
      <c r="BT44" s="211"/>
      <c r="BU44" s="211"/>
      <c r="BV44" s="211"/>
    </row>
    <row r="45" spans="1:74" x14ac:dyDescent="0.2">
      <c r="A45" s="36"/>
      <c r="B45" s="36"/>
      <c r="C45" s="36"/>
      <c r="D45" s="36"/>
      <c r="E45" s="36"/>
      <c r="F45" s="211"/>
      <c r="G45" s="211"/>
      <c r="H45" s="211"/>
      <c r="I45" s="211"/>
      <c r="J45" s="211"/>
      <c r="K45" s="211"/>
      <c r="L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  <c r="BI45" s="211"/>
      <c r="BJ45" s="211"/>
      <c r="BK45" s="211"/>
      <c r="BL45" s="211"/>
      <c r="BM45" s="211"/>
      <c r="BN45" s="211"/>
      <c r="BO45" s="211"/>
      <c r="BP45" s="211"/>
      <c r="BQ45" s="211"/>
      <c r="BR45" s="211"/>
      <c r="BS45" s="211"/>
      <c r="BT45" s="211"/>
      <c r="BU45" s="211"/>
      <c r="BV45" s="211"/>
    </row>
    <row r="46" spans="1:74" x14ac:dyDescent="0.2">
      <c r="A46" s="36"/>
      <c r="B46" s="36"/>
      <c r="C46" s="36"/>
      <c r="D46" s="36"/>
      <c r="E46" s="36"/>
      <c r="F46" s="211"/>
      <c r="G46" s="211"/>
      <c r="H46" s="211"/>
      <c r="I46" s="211"/>
      <c r="J46" s="211"/>
      <c r="K46" s="211"/>
      <c r="L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1"/>
      <c r="AG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  <c r="BI46" s="211"/>
      <c r="BJ46" s="211"/>
      <c r="BK46" s="211"/>
      <c r="BL46" s="211"/>
      <c r="BM46" s="211"/>
      <c r="BN46" s="211"/>
      <c r="BO46" s="211"/>
      <c r="BP46" s="211"/>
      <c r="BQ46" s="211"/>
      <c r="BR46" s="211"/>
      <c r="BS46" s="211"/>
      <c r="BT46" s="211"/>
      <c r="BU46" s="211"/>
      <c r="BV46" s="211"/>
    </row>
    <row r="47" spans="1:74" x14ac:dyDescent="0.2">
      <c r="A47" s="36"/>
      <c r="B47" s="36"/>
      <c r="C47" s="36"/>
      <c r="D47" s="36"/>
      <c r="E47" s="36"/>
      <c r="F47" s="211"/>
      <c r="G47" s="211"/>
      <c r="H47" s="211"/>
      <c r="I47" s="211"/>
      <c r="J47" s="211"/>
      <c r="K47" s="211"/>
      <c r="L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  <c r="BI47" s="211"/>
      <c r="BJ47" s="211"/>
      <c r="BK47" s="211"/>
      <c r="BL47" s="211"/>
      <c r="BM47" s="211"/>
      <c r="BN47" s="211"/>
      <c r="BO47" s="211"/>
      <c r="BP47" s="211"/>
      <c r="BQ47" s="211"/>
      <c r="BR47" s="211"/>
      <c r="BS47" s="211"/>
      <c r="BT47" s="211"/>
      <c r="BU47" s="211"/>
      <c r="BV47" s="211"/>
    </row>
    <row r="48" spans="1:74" x14ac:dyDescent="0.2">
      <c r="A48" s="36"/>
      <c r="B48" s="36"/>
      <c r="C48" s="36"/>
      <c r="D48" s="36"/>
      <c r="E48" s="36"/>
      <c r="F48" s="211"/>
      <c r="G48" s="211"/>
      <c r="H48" s="211"/>
      <c r="I48" s="211"/>
      <c r="J48" s="211"/>
      <c r="K48" s="211"/>
      <c r="L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  <c r="BI48" s="211"/>
      <c r="BJ48" s="211"/>
      <c r="BK48" s="211"/>
      <c r="BL48" s="211"/>
      <c r="BM48" s="211"/>
      <c r="BN48" s="211"/>
      <c r="BO48" s="211"/>
      <c r="BP48" s="211"/>
      <c r="BQ48" s="211"/>
      <c r="BR48" s="211"/>
      <c r="BS48" s="211"/>
      <c r="BT48" s="211"/>
      <c r="BU48" s="211"/>
      <c r="BV48" s="211"/>
    </row>
    <row r="49" spans="1:74" x14ac:dyDescent="0.2">
      <c r="A49" s="36"/>
      <c r="B49" s="36"/>
      <c r="C49" s="36"/>
      <c r="D49" s="36"/>
      <c r="E49" s="36"/>
      <c r="F49" s="211"/>
      <c r="G49" s="211"/>
      <c r="H49" s="211"/>
      <c r="I49" s="211"/>
      <c r="J49" s="211"/>
      <c r="K49" s="211"/>
      <c r="L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  <c r="BI49" s="211"/>
      <c r="BJ49" s="211"/>
      <c r="BK49" s="211"/>
      <c r="BL49" s="211"/>
      <c r="BM49" s="211"/>
      <c r="BN49" s="211"/>
      <c r="BO49" s="211"/>
      <c r="BP49" s="211"/>
      <c r="BQ49" s="211"/>
      <c r="BR49" s="211"/>
      <c r="BS49" s="211"/>
      <c r="BT49" s="211"/>
      <c r="BU49" s="211"/>
      <c r="BV49" s="211"/>
    </row>
    <row r="50" spans="1:74" x14ac:dyDescent="0.2">
      <c r="A50" s="36"/>
      <c r="B50" s="36"/>
      <c r="C50" s="36"/>
      <c r="D50" s="36"/>
      <c r="E50" s="36"/>
      <c r="F50" s="211"/>
      <c r="G50" s="211"/>
      <c r="H50" s="211"/>
      <c r="I50" s="211"/>
      <c r="J50" s="211"/>
      <c r="K50" s="211"/>
      <c r="L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  <c r="BI50" s="211"/>
      <c r="BJ50" s="211"/>
      <c r="BK50" s="211"/>
      <c r="BL50" s="211"/>
      <c r="BM50" s="211"/>
      <c r="BN50" s="211"/>
      <c r="BO50" s="211"/>
      <c r="BP50" s="211"/>
      <c r="BQ50" s="211"/>
      <c r="BR50" s="211"/>
      <c r="BS50" s="211"/>
      <c r="BT50" s="211"/>
      <c r="BU50" s="211"/>
      <c r="BV50" s="211"/>
    </row>
    <row r="51" spans="1:74" x14ac:dyDescent="0.2">
      <c r="A51" s="36"/>
      <c r="B51" s="36"/>
      <c r="C51" s="36"/>
      <c r="D51" s="36"/>
      <c r="E51" s="36"/>
      <c r="F51" s="211"/>
      <c r="G51" s="211"/>
      <c r="H51" s="211"/>
      <c r="I51" s="211"/>
      <c r="J51" s="211"/>
      <c r="K51" s="211"/>
      <c r="L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  <c r="BI51" s="211"/>
      <c r="BJ51" s="211"/>
      <c r="BK51" s="211"/>
      <c r="BL51" s="211"/>
      <c r="BM51" s="211"/>
      <c r="BN51" s="211"/>
      <c r="BO51" s="211"/>
      <c r="BP51" s="211"/>
      <c r="BQ51" s="211"/>
      <c r="BR51" s="211"/>
      <c r="BS51" s="211"/>
      <c r="BT51" s="211"/>
      <c r="BU51" s="211"/>
      <c r="BV51" s="211"/>
    </row>
    <row r="52" spans="1:74" x14ac:dyDescent="0.2">
      <c r="A52" s="36"/>
      <c r="B52" s="36"/>
      <c r="C52" s="36"/>
      <c r="D52" s="36"/>
      <c r="E52" s="36"/>
      <c r="F52" s="211"/>
      <c r="G52" s="211"/>
      <c r="H52" s="211"/>
      <c r="I52" s="211"/>
      <c r="J52" s="211"/>
      <c r="K52" s="211"/>
      <c r="L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  <c r="BI52" s="211"/>
      <c r="BJ52" s="211"/>
      <c r="BK52" s="211"/>
      <c r="BL52" s="211"/>
      <c r="BM52" s="211"/>
      <c r="BN52" s="211"/>
      <c r="BO52" s="211"/>
      <c r="BP52" s="211"/>
      <c r="BQ52" s="211"/>
      <c r="BR52" s="211"/>
      <c r="BS52" s="211"/>
      <c r="BT52" s="211"/>
      <c r="BU52" s="211"/>
      <c r="BV52" s="211"/>
    </row>
    <row r="53" spans="1:74" x14ac:dyDescent="0.2">
      <c r="A53" s="36"/>
      <c r="B53" s="36"/>
      <c r="C53" s="36"/>
      <c r="D53" s="36"/>
      <c r="E53" s="36"/>
      <c r="F53" s="211"/>
      <c r="G53" s="211"/>
      <c r="H53" s="211"/>
      <c r="I53" s="211"/>
      <c r="J53" s="211"/>
      <c r="K53" s="211"/>
      <c r="L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  <c r="BI53" s="211"/>
      <c r="BJ53" s="211"/>
      <c r="BK53" s="211"/>
      <c r="BL53" s="211"/>
      <c r="BM53" s="211"/>
      <c r="BN53" s="211"/>
      <c r="BO53" s="211"/>
      <c r="BP53" s="211"/>
      <c r="BQ53" s="211"/>
      <c r="BR53" s="211"/>
      <c r="BS53" s="211"/>
      <c r="BT53" s="211"/>
      <c r="BU53" s="211"/>
      <c r="BV53" s="211"/>
    </row>
    <row r="54" spans="1:74" x14ac:dyDescent="0.2">
      <c r="A54" s="36"/>
      <c r="B54" s="36"/>
      <c r="C54" s="36"/>
      <c r="D54" s="36"/>
      <c r="E54" s="36"/>
      <c r="F54" s="211"/>
      <c r="G54" s="211"/>
      <c r="H54" s="211"/>
      <c r="I54" s="211"/>
      <c r="J54" s="211"/>
      <c r="K54" s="211"/>
      <c r="L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1"/>
      <c r="AG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  <c r="BI54" s="211"/>
      <c r="BJ54" s="211"/>
      <c r="BK54" s="211"/>
      <c r="BL54" s="211"/>
      <c r="BM54" s="211"/>
      <c r="BN54" s="211"/>
      <c r="BO54" s="211"/>
      <c r="BP54" s="211"/>
      <c r="BQ54" s="211"/>
      <c r="BR54" s="211"/>
      <c r="BS54" s="211"/>
      <c r="BT54" s="211"/>
      <c r="BU54" s="211"/>
      <c r="BV54" s="211"/>
    </row>
    <row r="55" spans="1:74" x14ac:dyDescent="0.2">
      <c r="A55" s="36"/>
      <c r="B55" s="36"/>
      <c r="C55" s="36"/>
      <c r="D55" s="36"/>
      <c r="E55" s="36"/>
      <c r="F55" s="211"/>
      <c r="G55" s="211"/>
      <c r="H55" s="211"/>
      <c r="I55" s="211"/>
      <c r="J55" s="211"/>
      <c r="K55" s="211"/>
      <c r="L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E55" s="211"/>
      <c r="AF55" s="211"/>
      <c r="AG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  <c r="BI55" s="211"/>
      <c r="BJ55" s="211"/>
      <c r="BK55" s="211"/>
      <c r="BL55" s="211"/>
      <c r="BM55" s="211"/>
      <c r="BN55" s="211"/>
      <c r="BO55" s="211"/>
      <c r="BP55" s="211"/>
      <c r="BQ55" s="211"/>
      <c r="BR55" s="211"/>
      <c r="BS55" s="211"/>
      <c r="BT55" s="211"/>
      <c r="BU55" s="211"/>
      <c r="BV55" s="211"/>
    </row>
    <row r="56" spans="1:74" x14ac:dyDescent="0.2">
      <c r="A56" s="36"/>
      <c r="B56" s="36"/>
      <c r="C56" s="36"/>
      <c r="D56" s="36"/>
      <c r="E56" s="36"/>
      <c r="F56" s="211"/>
      <c r="G56" s="211"/>
      <c r="H56" s="211"/>
      <c r="I56" s="211"/>
      <c r="J56" s="211"/>
      <c r="K56" s="211"/>
      <c r="L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1"/>
      <c r="AG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  <c r="BI56" s="211"/>
      <c r="BJ56" s="211"/>
      <c r="BK56" s="211"/>
      <c r="BL56" s="211"/>
      <c r="BM56" s="211"/>
      <c r="BN56" s="211"/>
      <c r="BO56" s="211"/>
      <c r="BP56" s="211"/>
      <c r="BQ56" s="211"/>
      <c r="BR56" s="211"/>
      <c r="BS56" s="211"/>
      <c r="BT56" s="211"/>
      <c r="BU56" s="211"/>
      <c r="BV56" s="211"/>
    </row>
    <row r="57" spans="1:74" x14ac:dyDescent="0.2">
      <c r="A57" s="36"/>
      <c r="B57" s="36"/>
      <c r="C57" s="36"/>
      <c r="D57" s="36"/>
      <c r="E57" s="36"/>
      <c r="F57" s="211"/>
      <c r="G57" s="211"/>
      <c r="H57" s="211"/>
      <c r="I57" s="211"/>
      <c r="J57" s="211"/>
      <c r="K57" s="211"/>
      <c r="L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  <c r="AB57" s="211"/>
      <c r="AC57" s="211"/>
      <c r="AD57" s="211"/>
      <c r="AE57" s="211"/>
      <c r="AF57" s="211"/>
      <c r="AG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  <c r="BI57" s="211"/>
      <c r="BJ57" s="211"/>
      <c r="BK57" s="211"/>
      <c r="BL57" s="211"/>
      <c r="BM57" s="211"/>
      <c r="BN57" s="211"/>
      <c r="BO57" s="211"/>
      <c r="BP57" s="211"/>
      <c r="BQ57" s="211"/>
      <c r="BR57" s="211"/>
      <c r="BS57" s="211"/>
      <c r="BT57" s="211"/>
      <c r="BU57" s="211"/>
      <c r="BV57" s="211"/>
    </row>
    <row r="58" spans="1:74" x14ac:dyDescent="0.2">
      <c r="A58" s="36"/>
      <c r="B58" s="36"/>
      <c r="C58" s="36"/>
      <c r="D58" s="36"/>
      <c r="E58" s="36"/>
      <c r="F58" s="211"/>
      <c r="G58" s="211"/>
      <c r="H58" s="211"/>
      <c r="I58" s="211"/>
      <c r="J58" s="211"/>
      <c r="K58" s="211"/>
      <c r="L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1"/>
      <c r="AG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  <c r="BI58" s="211"/>
      <c r="BJ58" s="211"/>
      <c r="BK58" s="211"/>
      <c r="BL58" s="211"/>
      <c r="BM58" s="211"/>
      <c r="BN58" s="211"/>
      <c r="BO58" s="211"/>
      <c r="BP58" s="211"/>
      <c r="BQ58" s="211"/>
      <c r="BR58" s="211"/>
      <c r="BS58" s="211"/>
      <c r="BT58" s="211"/>
      <c r="BU58" s="211"/>
      <c r="BV58" s="211"/>
    </row>
    <row r="59" spans="1:74" x14ac:dyDescent="0.2">
      <c r="A59" s="36"/>
      <c r="B59" s="36"/>
      <c r="C59" s="36"/>
      <c r="D59" s="36"/>
      <c r="E59" s="36"/>
      <c r="F59" s="211"/>
      <c r="G59" s="211"/>
      <c r="H59" s="211"/>
      <c r="I59" s="211"/>
      <c r="J59" s="211"/>
      <c r="K59" s="211"/>
      <c r="L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1"/>
      <c r="AG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  <c r="BI59" s="211"/>
      <c r="BJ59" s="211"/>
      <c r="BK59" s="211"/>
      <c r="BL59" s="211"/>
      <c r="BM59" s="211"/>
      <c r="BN59" s="211"/>
      <c r="BO59" s="211"/>
      <c r="BP59" s="211"/>
      <c r="BQ59" s="211"/>
      <c r="BR59" s="211"/>
      <c r="BS59" s="211"/>
      <c r="BT59" s="211"/>
      <c r="BU59" s="211"/>
      <c r="BV59" s="211"/>
    </row>
    <row r="60" spans="1:74" x14ac:dyDescent="0.2">
      <c r="A60" s="36"/>
      <c r="B60" s="36"/>
      <c r="C60" s="36"/>
      <c r="D60" s="36"/>
      <c r="E60" s="36"/>
      <c r="F60" s="211"/>
      <c r="G60" s="211"/>
      <c r="H60" s="211"/>
      <c r="I60" s="211"/>
      <c r="J60" s="211"/>
      <c r="K60" s="211"/>
      <c r="L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1"/>
      <c r="AG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  <c r="BI60" s="211"/>
      <c r="BJ60" s="211"/>
      <c r="BK60" s="211"/>
      <c r="BL60" s="211"/>
      <c r="BM60" s="211"/>
      <c r="BN60" s="211"/>
      <c r="BO60" s="211"/>
      <c r="BP60" s="211"/>
      <c r="BQ60" s="211"/>
      <c r="BR60" s="211"/>
      <c r="BS60" s="211"/>
      <c r="BT60" s="211"/>
      <c r="BU60" s="211"/>
      <c r="BV60" s="211"/>
    </row>
    <row r="61" spans="1:74" x14ac:dyDescent="0.2">
      <c r="A61" s="36"/>
      <c r="B61" s="36"/>
      <c r="C61" s="36"/>
      <c r="D61" s="36"/>
      <c r="E61" s="36"/>
      <c r="F61" s="211"/>
      <c r="G61" s="211"/>
      <c r="H61" s="211"/>
      <c r="I61" s="211"/>
      <c r="J61" s="211"/>
      <c r="K61" s="211"/>
      <c r="L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1"/>
      <c r="AG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  <c r="BI61" s="211"/>
      <c r="BJ61" s="211"/>
      <c r="BK61" s="211"/>
      <c r="BL61" s="211"/>
      <c r="BM61" s="211"/>
      <c r="BN61" s="211"/>
      <c r="BO61" s="211"/>
      <c r="BP61" s="211"/>
      <c r="BQ61" s="211"/>
      <c r="BR61" s="211"/>
      <c r="BS61" s="211"/>
      <c r="BT61" s="211"/>
      <c r="BU61" s="211"/>
      <c r="BV61" s="211"/>
    </row>
    <row r="62" spans="1:74" x14ac:dyDescent="0.2">
      <c r="A62" s="36"/>
      <c r="B62" s="36"/>
      <c r="C62" s="36"/>
      <c r="D62" s="36"/>
      <c r="E62" s="36"/>
      <c r="F62" s="211"/>
      <c r="G62" s="211"/>
      <c r="H62" s="211"/>
      <c r="I62" s="211"/>
      <c r="J62" s="211"/>
      <c r="K62" s="211"/>
      <c r="L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1"/>
      <c r="AG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  <c r="BI62" s="211"/>
      <c r="BJ62" s="211"/>
      <c r="BK62" s="211"/>
      <c r="BL62" s="211"/>
      <c r="BM62" s="211"/>
      <c r="BN62" s="211"/>
      <c r="BO62" s="211"/>
      <c r="BP62" s="211"/>
      <c r="BQ62" s="211"/>
      <c r="BR62" s="211"/>
      <c r="BS62" s="211"/>
      <c r="BT62" s="211"/>
      <c r="BU62" s="211"/>
      <c r="BV62" s="211"/>
    </row>
    <row r="63" spans="1:74" x14ac:dyDescent="0.2">
      <c r="A63" s="36"/>
      <c r="B63" s="36"/>
      <c r="C63" s="36"/>
      <c r="D63" s="36"/>
      <c r="E63" s="36"/>
      <c r="F63" s="211"/>
      <c r="G63" s="211"/>
      <c r="H63" s="211"/>
      <c r="I63" s="211"/>
      <c r="J63" s="211"/>
      <c r="K63" s="211"/>
      <c r="L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1"/>
      <c r="AG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  <c r="BI63" s="211"/>
      <c r="BJ63" s="211"/>
      <c r="BK63" s="211"/>
      <c r="BL63" s="211"/>
      <c r="BM63" s="211"/>
      <c r="BN63" s="211"/>
      <c r="BO63" s="211"/>
      <c r="BP63" s="211"/>
      <c r="BQ63" s="211"/>
      <c r="BR63" s="211"/>
      <c r="BS63" s="211"/>
      <c r="BT63" s="211"/>
      <c r="BU63" s="211"/>
      <c r="BV63" s="211"/>
    </row>
    <row r="64" spans="1:74" x14ac:dyDescent="0.2">
      <c r="A64" s="36"/>
      <c r="B64" s="36"/>
      <c r="C64" s="36"/>
      <c r="D64" s="36"/>
      <c r="E64" s="36"/>
      <c r="F64" s="211"/>
      <c r="G64" s="211"/>
      <c r="H64" s="211"/>
      <c r="I64" s="211"/>
      <c r="J64" s="211"/>
      <c r="K64" s="211"/>
      <c r="L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1"/>
      <c r="AG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  <c r="BI64" s="211"/>
      <c r="BJ64" s="211"/>
      <c r="BK64" s="211"/>
      <c r="BL64" s="211"/>
      <c r="BM64" s="211"/>
      <c r="BN64" s="211"/>
      <c r="BO64" s="211"/>
      <c r="BP64" s="211"/>
      <c r="BQ64" s="211"/>
      <c r="BR64" s="211"/>
      <c r="BS64" s="211"/>
      <c r="BT64" s="211"/>
      <c r="BU64" s="211"/>
      <c r="BV64" s="211"/>
    </row>
    <row r="65" spans="1:74" x14ac:dyDescent="0.2">
      <c r="A65" s="36"/>
      <c r="B65" s="36"/>
      <c r="C65" s="36"/>
      <c r="D65" s="36"/>
      <c r="E65" s="36"/>
      <c r="F65" s="211"/>
      <c r="G65" s="211"/>
      <c r="H65" s="211"/>
      <c r="I65" s="211"/>
      <c r="J65" s="211"/>
      <c r="K65" s="211"/>
      <c r="L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1"/>
      <c r="AG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  <c r="BI65" s="211"/>
      <c r="BJ65" s="211"/>
      <c r="BK65" s="211"/>
      <c r="BL65" s="211"/>
      <c r="BM65" s="211"/>
      <c r="BN65" s="211"/>
      <c r="BO65" s="211"/>
      <c r="BP65" s="211"/>
      <c r="BQ65" s="211"/>
      <c r="BR65" s="211"/>
      <c r="BS65" s="211"/>
      <c r="BT65" s="211"/>
      <c r="BU65" s="211"/>
      <c r="BV65" s="211"/>
    </row>
    <row r="66" spans="1:74" x14ac:dyDescent="0.2">
      <c r="A66" s="36"/>
      <c r="B66" s="36"/>
      <c r="C66" s="36"/>
      <c r="D66" s="36"/>
      <c r="E66" s="36"/>
      <c r="F66" s="211"/>
      <c r="G66" s="211"/>
      <c r="H66" s="211"/>
      <c r="I66" s="211"/>
      <c r="J66" s="211"/>
      <c r="K66" s="211"/>
      <c r="L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  <c r="BI66" s="211"/>
      <c r="BJ66" s="211"/>
      <c r="BK66" s="211"/>
      <c r="BL66" s="211"/>
      <c r="BM66" s="211"/>
      <c r="BN66" s="211"/>
      <c r="BO66" s="211"/>
      <c r="BP66" s="211"/>
      <c r="BQ66" s="211"/>
      <c r="BR66" s="211"/>
      <c r="BS66" s="211"/>
      <c r="BT66" s="211"/>
      <c r="BU66" s="211"/>
      <c r="BV66" s="211"/>
    </row>
    <row r="67" spans="1:74" x14ac:dyDescent="0.2">
      <c r="A67" s="36"/>
      <c r="B67" s="36"/>
      <c r="C67" s="36"/>
      <c r="D67" s="36"/>
      <c r="E67" s="36"/>
      <c r="F67" s="211"/>
      <c r="G67" s="211"/>
      <c r="H67" s="211"/>
      <c r="I67" s="211"/>
      <c r="J67" s="211"/>
      <c r="K67" s="211"/>
      <c r="L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1"/>
      <c r="AG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  <c r="BI67" s="211"/>
      <c r="BJ67" s="211"/>
      <c r="BK67" s="211"/>
      <c r="BL67" s="211"/>
      <c r="BM67" s="211"/>
      <c r="BN67" s="211"/>
      <c r="BO67" s="211"/>
      <c r="BP67" s="211"/>
      <c r="BQ67" s="211"/>
      <c r="BR67" s="211"/>
      <c r="BS67" s="211"/>
      <c r="BT67" s="211"/>
      <c r="BU67" s="211"/>
      <c r="BV67" s="211"/>
    </row>
    <row r="68" spans="1:74" x14ac:dyDescent="0.2">
      <c r="A68" s="36"/>
      <c r="B68" s="36"/>
      <c r="C68" s="36"/>
      <c r="D68" s="36"/>
      <c r="E68" s="36"/>
      <c r="F68" s="211"/>
      <c r="G68" s="211"/>
      <c r="H68" s="211"/>
      <c r="I68" s="211"/>
      <c r="J68" s="211"/>
      <c r="K68" s="211"/>
      <c r="L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  <c r="BI68" s="211"/>
      <c r="BJ68" s="211"/>
      <c r="BK68" s="211"/>
      <c r="BL68" s="211"/>
      <c r="BM68" s="211"/>
      <c r="BN68" s="211"/>
      <c r="BO68" s="211"/>
      <c r="BP68" s="211"/>
      <c r="BQ68" s="211"/>
      <c r="BR68" s="211"/>
      <c r="BS68" s="211"/>
      <c r="BT68" s="211"/>
      <c r="BU68" s="211"/>
      <c r="BV68" s="211"/>
    </row>
    <row r="69" spans="1:74" x14ac:dyDescent="0.2">
      <c r="A69" s="36"/>
      <c r="B69" s="36"/>
      <c r="C69" s="36"/>
      <c r="D69" s="36"/>
      <c r="E69" s="36"/>
      <c r="F69" s="211"/>
      <c r="G69" s="211"/>
      <c r="H69" s="211"/>
      <c r="I69" s="211"/>
      <c r="J69" s="211"/>
      <c r="K69" s="211"/>
      <c r="L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1"/>
      <c r="AG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  <c r="BI69" s="211"/>
      <c r="BJ69" s="211"/>
      <c r="BK69" s="211"/>
      <c r="BL69" s="211"/>
      <c r="BM69" s="211"/>
      <c r="BN69" s="211"/>
      <c r="BO69" s="211"/>
      <c r="BP69" s="211"/>
      <c r="BQ69" s="211"/>
      <c r="BR69" s="211"/>
      <c r="BS69" s="211"/>
      <c r="BT69" s="211"/>
      <c r="BU69" s="211"/>
      <c r="BV69" s="211"/>
    </row>
    <row r="70" spans="1:74" x14ac:dyDescent="0.2">
      <c r="A70" s="36"/>
      <c r="B70" s="36"/>
      <c r="C70" s="36"/>
      <c r="D70" s="36"/>
      <c r="E70" s="36"/>
      <c r="F70" s="211"/>
      <c r="G70" s="211"/>
      <c r="H70" s="211"/>
      <c r="I70" s="211"/>
      <c r="J70" s="211"/>
      <c r="K70" s="211"/>
      <c r="L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  <c r="BI70" s="211"/>
      <c r="BJ70" s="211"/>
      <c r="BK70" s="211"/>
      <c r="BL70" s="211"/>
      <c r="BM70" s="211"/>
      <c r="BN70" s="211"/>
      <c r="BO70" s="211"/>
      <c r="BP70" s="211"/>
      <c r="BQ70" s="211"/>
      <c r="BR70" s="211"/>
      <c r="BS70" s="211"/>
      <c r="BT70" s="211"/>
      <c r="BU70" s="211"/>
      <c r="BV70" s="211"/>
    </row>
    <row r="71" spans="1:74" x14ac:dyDescent="0.2">
      <c r="A71" s="36"/>
      <c r="B71" s="36"/>
      <c r="C71" s="36"/>
      <c r="D71" s="36"/>
      <c r="E71" s="36"/>
      <c r="F71" s="211"/>
      <c r="G71" s="211"/>
      <c r="H71" s="211"/>
      <c r="I71" s="211"/>
      <c r="J71" s="211"/>
      <c r="K71" s="211"/>
      <c r="L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1"/>
      <c r="AG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  <c r="BI71" s="211"/>
      <c r="BJ71" s="211"/>
      <c r="BK71" s="211"/>
      <c r="BL71" s="211"/>
      <c r="BM71" s="211"/>
      <c r="BN71" s="211"/>
      <c r="BO71" s="211"/>
      <c r="BP71" s="211"/>
      <c r="BQ71" s="211"/>
      <c r="BR71" s="211"/>
      <c r="BS71" s="211"/>
      <c r="BT71" s="211"/>
      <c r="BU71" s="211"/>
      <c r="BV71" s="211"/>
    </row>
    <row r="72" spans="1:74" x14ac:dyDescent="0.2">
      <c r="A72" s="36"/>
      <c r="B72" s="36"/>
      <c r="C72" s="36"/>
      <c r="D72" s="36"/>
      <c r="E72" s="36"/>
      <c r="F72" s="211"/>
      <c r="G72" s="211"/>
      <c r="H72" s="211"/>
      <c r="I72" s="211"/>
      <c r="J72" s="211"/>
      <c r="K72" s="211"/>
      <c r="L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1"/>
      <c r="AG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  <c r="BI72" s="211"/>
      <c r="BJ72" s="211"/>
      <c r="BK72" s="211"/>
      <c r="BL72" s="211"/>
      <c r="BM72" s="211"/>
      <c r="BN72" s="211"/>
      <c r="BO72" s="211"/>
      <c r="BP72" s="211"/>
      <c r="BQ72" s="211"/>
      <c r="BR72" s="211"/>
      <c r="BS72" s="211"/>
      <c r="BT72" s="211"/>
      <c r="BU72" s="211"/>
      <c r="BV72" s="211"/>
    </row>
    <row r="73" spans="1:74" x14ac:dyDescent="0.2">
      <c r="A73" s="36"/>
      <c r="B73" s="36"/>
      <c r="C73" s="36"/>
      <c r="D73" s="36"/>
      <c r="E73" s="36"/>
      <c r="F73" s="211"/>
      <c r="G73" s="211"/>
      <c r="H73" s="211"/>
      <c r="I73" s="211"/>
      <c r="J73" s="211"/>
      <c r="K73" s="211"/>
      <c r="L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  <c r="AB73" s="211"/>
      <c r="AC73" s="211"/>
      <c r="AD73" s="211"/>
      <c r="AE73" s="211"/>
      <c r="AF73" s="211"/>
      <c r="AG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  <c r="BI73" s="211"/>
      <c r="BJ73" s="211"/>
      <c r="BK73" s="211"/>
      <c r="BL73" s="211"/>
      <c r="BM73" s="211"/>
      <c r="BN73" s="211"/>
      <c r="BO73" s="211"/>
      <c r="BP73" s="211"/>
      <c r="BQ73" s="211"/>
      <c r="BR73" s="211"/>
      <c r="BS73" s="211"/>
      <c r="BT73" s="211"/>
      <c r="BU73" s="211"/>
      <c r="BV73" s="211"/>
    </row>
    <row r="74" spans="1:74" x14ac:dyDescent="0.2">
      <c r="A74" s="211"/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  <c r="AB74" s="211"/>
      <c r="AC74" s="211"/>
      <c r="AD74" s="211"/>
      <c r="AE74" s="211"/>
      <c r="AF74" s="211"/>
      <c r="AG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  <c r="BI74" s="211"/>
      <c r="BJ74" s="211"/>
      <c r="BK74" s="211"/>
      <c r="BL74" s="211"/>
      <c r="BM74" s="211"/>
      <c r="BN74" s="211"/>
      <c r="BO74" s="211"/>
      <c r="BP74" s="211"/>
      <c r="BQ74" s="211"/>
      <c r="BR74" s="211"/>
      <c r="BS74" s="211"/>
      <c r="BT74" s="211"/>
      <c r="BU74" s="211"/>
      <c r="BV74" s="211"/>
    </row>
    <row r="75" spans="1:74" x14ac:dyDescent="0.2">
      <c r="A75" s="211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  <c r="AB75" s="211"/>
      <c r="AC75" s="211"/>
      <c r="AD75" s="211"/>
      <c r="AE75" s="211"/>
      <c r="AF75" s="211"/>
      <c r="AG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  <c r="BI75" s="211"/>
      <c r="BJ75" s="211"/>
      <c r="BK75" s="211"/>
      <c r="BL75" s="211"/>
      <c r="BM75" s="211"/>
      <c r="BN75" s="211"/>
      <c r="BO75" s="211"/>
      <c r="BP75" s="211"/>
      <c r="BQ75" s="211"/>
      <c r="BR75" s="211"/>
      <c r="BS75" s="211"/>
      <c r="BT75" s="211"/>
      <c r="BU75" s="211"/>
      <c r="BV75" s="211"/>
    </row>
    <row r="76" spans="1:74" x14ac:dyDescent="0.2">
      <c r="A76" s="211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  <c r="AB76" s="211"/>
      <c r="AC76" s="211"/>
      <c r="AD76" s="211"/>
      <c r="AE76" s="211"/>
      <c r="AF76" s="211"/>
      <c r="AG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  <c r="BI76" s="211"/>
      <c r="BJ76" s="211"/>
      <c r="BK76" s="211"/>
      <c r="BL76" s="211"/>
      <c r="BM76" s="211"/>
      <c r="BN76" s="211"/>
      <c r="BO76" s="211"/>
      <c r="BP76" s="211"/>
      <c r="BQ76" s="211"/>
      <c r="BR76" s="211"/>
      <c r="BS76" s="211"/>
      <c r="BT76" s="211"/>
      <c r="BU76" s="211"/>
      <c r="BV76" s="211"/>
    </row>
    <row r="77" spans="1:74" x14ac:dyDescent="0.2">
      <c r="A77" s="211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  <c r="AB77" s="211"/>
      <c r="AC77" s="211"/>
      <c r="AD77" s="211"/>
      <c r="AE77" s="211"/>
      <c r="AF77" s="211"/>
      <c r="AG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  <c r="BI77" s="211"/>
      <c r="BJ77" s="211"/>
      <c r="BK77" s="211"/>
      <c r="BL77" s="211"/>
      <c r="BM77" s="211"/>
      <c r="BN77" s="211"/>
      <c r="BO77" s="211"/>
      <c r="BP77" s="211"/>
      <c r="BQ77" s="211"/>
      <c r="BR77" s="211"/>
      <c r="BS77" s="211"/>
      <c r="BT77" s="211"/>
      <c r="BU77" s="211"/>
      <c r="BV77" s="211"/>
    </row>
    <row r="78" spans="1:74" x14ac:dyDescent="0.2">
      <c r="A78" s="211"/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1"/>
      <c r="AE78" s="211"/>
      <c r="AF78" s="211"/>
      <c r="AG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  <c r="BI78" s="211"/>
      <c r="BJ78" s="211"/>
      <c r="BK78" s="211"/>
      <c r="BL78" s="211"/>
      <c r="BM78" s="211"/>
      <c r="BN78" s="211"/>
      <c r="BO78" s="211"/>
      <c r="BP78" s="211"/>
      <c r="BQ78" s="211"/>
      <c r="BR78" s="211"/>
      <c r="BS78" s="211"/>
      <c r="BT78" s="211"/>
      <c r="BU78" s="211"/>
      <c r="BV78" s="211"/>
    </row>
    <row r="79" spans="1:74" x14ac:dyDescent="0.2">
      <c r="A79" s="211"/>
      <c r="B79" s="211"/>
      <c r="C79" s="211"/>
      <c r="D79" s="211"/>
      <c r="E79" s="211"/>
      <c r="F79" s="211"/>
      <c r="G79" s="211"/>
      <c r="H79" s="211"/>
      <c r="I79" s="211"/>
      <c r="J79" s="211"/>
      <c r="K79" s="211"/>
      <c r="L79" s="211"/>
      <c r="R79" s="211"/>
      <c r="S79" s="211"/>
      <c r="T79" s="211"/>
      <c r="U79" s="211"/>
      <c r="V79" s="211"/>
      <c r="W79" s="211"/>
      <c r="X79" s="211"/>
      <c r="Y79" s="211"/>
      <c r="Z79" s="211"/>
      <c r="AA79" s="211"/>
      <c r="AB79" s="211"/>
      <c r="AC79" s="211"/>
      <c r="AD79" s="211"/>
      <c r="AE79" s="211"/>
      <c r="AF79" s="211"/>
      <c r="AG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  <c r="BI79" s="211"/>
      <c r="BJ79" s="211"/>
      <c r="BK79" s="211"/>
      <c r="BL79" s="211"/>
      <c r="BM79" s="211"/>
      <c r="BN79" s="211"/>
      <c r="BO79" s="211"/>
      <c r="BP79" s="211"/>
      <c r="BQ79" s="211"/>
      <c r="BR79" s="211"/>
      <c r="BS79" s="211"/>
      <c r="BT79" s="211"/>
      <c r="BU79" s="211"/>
      <c r="BV79" s="211"/>
    </row>
    <row r="80" spans="1:74" x14ac:dyDescent="0.2">
      <c r="A80" s="211"/>
      <c r="B80" s="211"/>
      <c r="C80" s="211"/>
      <c r="D80" s="211"/>
      <c r="E80" s="211"/>
      <c r="F80" s="211"/>
      <c r="G80" s="211"/>
      <c r="H80" s="211"/>
      <c r="I80" s="211"/>
      <c r="J80" s="211"/>
      <c r="K80" s="211"/>
      <c r="L80" s="211"/>
      <c r="R80" s="211"/>
      <c r="S80" s="211"/>
      <c r="T80" s="211"/>
      <c r="U80" s="211"/>
      <c r="V80" s="211"/>
      <c r="W80" s="211"/>
      <c r="X80" s="211"/>
      <c r="Y80" s="211"/>
      <c r="Z80" s="211"/>
      <c r="AA80" s="211"/>
      <c r="AB80" s="211"/>
      <c r="AC80" s="211"/>
      <c r="AD80" s="211"/>
      <c r="AE80" s="211"/>
      <c r="AF80" s="211"/>
      <c r="AG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  <c r="BI80" s="211"/>
      <c r="BJ80" s="211"/>
      <c r="BK80" s="211"/>
      <c r="BL80" s="211"/>
      <c r="BM80" s="211"/>
      <c r="BN80" s="211"/>
      <c r="BO80" s="211"/>
      <c r="BP80" s="211"/>
      <c r="BQ80" s="211"/>
      <c r="BR80" s="211"/>
      <c r="BS80" s="211"/>
      <c r="BT80" s="211"/>
      <c r="BU80" s="211"/>
      <c r="BV80" s="211"/>
    </row>
    <row r="81" spans="1:74" x14ac:dyDescent="0.2">
      <c r="A81" s="211"/>
      <c r="B81" s="211"/>
      <c r="C81" s="211"/>
      <c r="D81" s="211"/>
      <c r="E81" s="211"/>
      <c r="F81" s="211"/>
      <c r="G81" s="211"/>
      <c r="H81" s="211"/>
      <c r="I81" s="211"/>
      <c r="J81" s="211"/>
      <c r="K81" s="211"/>
      <c r="L81" s="211"/>
      <c r="R81" s="211"/>
      <c r="S81" s="211"/>
      <c r="T81" s="211"/>
      <c r="U81" s="211"/>
      <c r="V81" s="211"/>
      <c r="W81" s="211"/>
      <c r="X81" s="211"/>
      <c r="Y81" s="211"/>
      <c r="Z81" s="211"/>
      <c r="AA81" s="211"/>
      <c r="AB81" s="211"/>
      <c r="AC81" s="211"/>
      <c r="AD81" s="211"/>
      <c r="AE81" s="211"/>
      <c r="AF81" s="211"/>
      <c r="AG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  <c r="BI81" s="211"/>
      <c r="BJ81" s="211"/>
      <c r="BK81" s="211"/>
      <c r="BL81" s="211"/>
      <c r="BM81" s="211"/>
      <c r="BN81" s="211"/>
      <c r="BO81" s="211"/>
      <c r="BP81" s="211"/>
      <c r="BQ81" s="211"/>
      <c r="BR81" s="211"/>
      <c r="BS81" s="211"/>
      <c r="BT81" s="211"/>
      <c r="BU81" s="211"/>
      <c r="BV81" s="211"/>
    </row>
    <row r="82" spans="1:74" x14ac:dyDescent="0.2">
      <c r="A82" s="211"/>
      <c r="B82" s="211"/>
      <c r="C82" s="211"/>
      <c r="D82" s="211"/>
      <c r="E82" s="211"/>
      <c r="F82" s="211"/>
      <c r="G82" s="211"/>
      <c r="H82" s="211"/>
      <c r="I82" s="211"/>
      <c r="J82" s="211"/>
      <c r="K82" s="211"/>
      <c r="L82" s="211"/>
      <c r="R82" s="211"/>
      <c r="S82" s="211"/>
      <c r="T82" s="211"/>
      <c r="U82" s="211"/>
      <c r="V82" s="211"/>
      <c r="W82" s="211"/>
      <c r="X82" s="211"/>
      <c r="Y82" s="211"/>
      <c r="Z82" s="211"/>
      <c r="AA82" s="211"/>
      <c r="AB82" s="211"/>
      <c r="AC82" s="211"/>
      <c r="AD82" s="211"/>
      <c r="AE82" s="211"/>
      <c r="AF82" s="211"/>
      <c r="AG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  <c r="BI82" s="211"/>
      <c r="BJ82" s="211"/>
      <c r="BK82" s="211"/>
      <c r="BL82" s="211"/>
      <c r="BM82" s="211"/>
      <c r="BN82" s="211"/>
      <c r="BO82" s="211"/>
      <c r="BP82" s="211"/>
      <c r="BQ82" s="211"/>
      <c r="BR82" s="211"/>
      <c r="BS82" s="211"/>
      <c r="BT82" s="211"/>
      <c r="BU82" s="211"/>
      <c r="BV82" s="211"/>
    </row>
    <row r="83" spans="1:74" x14ac:dyDescent="0.2">
      <c r="A83" s="211"/>
      <c r="B83" s="211"/>
      <c r="C83" s="211"/>
      <c r="D83" s="211"/>
      <c r="E83" s="211"/>
      <c r="F83" s="211"/>
      <c r="G83" s="211"/>
      <c r="H83" s="211"/>
      <c r="I83" s="211"/>
      <c r="J83" s="211"/>
      <c r="K83" s="211"/>
      <c r="L83" s="211"/>
      <c r="R83" s="211"/>
      <c r="S83" s="211"/>
      <c r="T83" s="211"/>
      <c r="U83" s="211"/>
      <c r="V83" s="211"/>
      <c r="W83" s="211"/>
      <c r="X83" s="211"/>
      <c r="Y83" s="211"/>
      <c r="Z83" s="211"/>
      <c r="AA83" s="211"/>
      <c r="AB83" s="211"/>
      <c r="AC83" s="211"/>
      <c r="AD83" s="211"/>
      <c r="AE83" s="211"/>
      <c r="AF83" s="211"/>
      <c r="AG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  <c r="BI83" s="211"/>
      <c r="BJ83" s="211"/>
      <c r="BK83" s="211"/>
      <c r="BL83" s="211"/>
      <c r="BM83" s="211"/>
      <c r="BN83" s="211"/>
      <c r="BO83" s="211"/>
      <c r="BP83" s="211"/>
      <c r="BQ83" s="211"/>
      <c r="BR83" s="211"/>
      <c r="BS83" s="211"/>
      <c r="BT83" s="211"/>
      <c r="BU83" s="211"/>
      <c r="BV83" s="211"/>
    </row>
    <row r="84" spans="1:74" x14ac:dyDescent="0.2">
      <c r="A84" s="211"/>
      <c r="B84" s="211"/>
      <c r="C84" s="211"/>
      <c r="D84" s="211"/>
      <c r="E84" s="211"/>
      <c r="F84" s="211"/>
      <c r="G84" s="211"/>
      <c r="H84" s="211"/>
      <c r="I84" s="211"/>
      <c r="J84" s="211"/>
      <c r="K84" s="211"/>
      <c r="L84" s="211"/>
      <c r="R84" s="211"/>
      <c r="S84" s="211"/>
      <c r="T84" s="211"/>
      <c r="U84" s="211"/>
      <c r="V84" s="211"/>
      <c r="W84" s="211"/>
      <c r="X84" s="211"/>
      <c r="Y84" s="211"/>
      <c r="Z84" s="211"/>
      <c r="AA84" s="211"/>
      <c r="AB84" s="211"/>
      <c r="AC84" s="211"/>
      <c r="AD84" s="211"/>
      <c r="AE84" s="211"/>
      <c r="AF84" s="211"/>
      <c r="AG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  <c r="BI84" s="211"/>
      <c r="BJ84" s="211"/>
      <c r="BK84" s="211"/>
      <c r="BL84" s="211"/>
      <c r="BM84" s="211"/>
      <c r="BN84" s="211"/>
      <c r="BO84" s="211"/>
      <c r="BP84" s="211"/>
      <c r="BQ84" s="211"/>
      <c r="BR84" s="211"/>
      <c r="BS84" s="211"/>
      <c r="BT84" s="211"/>
      <c r="BU84" s="211"/>
      <c r="BV84" s="211"/>
    </row>
    <row r="85" spans="1:74" x14ac:dyDescent="0.2">
      <c r="A85" s="2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</row>
    <row r="86" spans="1:74" x14ac:dyDescent="0.2">
      <c r="A86" s="211"/>
      <c r="B86" s="211"/>
      <c r="C86" s="211"/>
      <c r="D86" s="211"/>
      <c r="E86" s="211"/>
      <c r="F86" s="211"/>
      <c r="G86" s="211"/>
      <c r="H86" s="211"/>
      <c r="I86" s="211"/>
      <c r="J86" s="211"/>
      <c r="K86" s="211"/>
      <c r="L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  <c r="BI86" s="211"/>
      <c r="BJ86" s="211"/>
      <c r="BK86" s="211"/>
      <c r="BL86" s="211"/>
      <c r="BM86" s="211"/>
      <c r="BN86" s="211"/>
      <c r="BO86" s="211"/>
      <c r="BP86" s="211"/>
      <c r="BQ86" s="211"/>
      <c r="BR86" s="211"/>
      <c r="BS86" s="211"/>
      <c r="BT86" s="211"/>
      <c r="BU86" s="211"/>
      <c r="BV86" s="211"/>
    </row>
    <row r="87" spans="1:74" x14ac:dyDescent="0.2">
      <c r="A87" s="211"/>
      <c r="B87" s="211"/>
      <c r="C87" s="211"/>
      <c r="D87" s="211"/>
      <c r="E87" s="211"/>
      <c r="F87" s="211"/>
      <c r="G87" s="211"/>
      <c r="H87" s="211"/>
      <c r="I87" s="211"/>
      <c r="J87" s="211"/>
      <c r="K87" s="211"/>
      <c r="L87" s="211"/>
      <c r="R87" s="211"/>
      <c r="S87" s="211"/>
      <c r="T87" s="211"/>
      <c r="U87" s="211"/>
      <c r="V87" s="211"/>
      <c r="W87" s="211"/>
      <c r="X87" s="211"/>
      <c r="Y87" s="211"/>
      <c r="Z87" s="211"/>
      <c r="AA87" s="211"/>
      <c r="AB87" s="211"/>
      <c r="AC87" s="211"/>
      <c r="AD87" s="211"/>
      <c r="AE87" s="211"/>
      <c r="AF87" s="211"/>
      <c r="AG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  <c r="BI87" s="211"/>
      <c r="BJ87" s="211"/>
      <c r="BK87" s="211"/>
      <c r="BL87" s="211"/>
      <c r="BM87" s="211"/>
      <c r="BN87" s="211"/>
      <c r="BO87" s="211"/>
      <c r="BP87" s="211"/>
      <c r="BQ87" s="211"/>
      <c r="BR87" s="211"/>
      <c r="BS87" s="211"/>
      <c r="BT87" s="211"/>
      <c r="BU87" s="211"/>
      <c r="BV87" s="211"/>
    </row>
    <row r="88" spans="1:74" x14ac:dyDescent="0.2">
      <c r="A88" s="211"/>
      <c r="B88" s="211"/>
      <c r="C88" s="211"/>
      <c r="D88" s="211"/>
      <c r="E88" s="211"/>
      <c r="F88" s="211"/>
      <c r="G88" s="211"/>
      <c r="H88" s="211"/>
      <c r="I88" s="211"/>
      <c r="J88" s="211"/>
      <c r="K88" s="211"/>
      <c r="L88" s="211"/>
      <c r="R88" s="211"/>
      <c r="S88" s="211"/>
      <c r="T88" s="211"/>
      <c r="U88" s="211"/>
      <c r="V88" s="211"/>
      <c r="W88" s="211"/>
      <c r="X88" s="211"/>
      <c r="Y88" s="211"/>
      <c r="Z88" s="211"/>
      <c r="AA88" s="211"/>
      <c r="AB88" s="211"/>
      <c r="AC88" s="211"/>
      <c r="AD88" s="211"/>
      <c r="AE88" s="211"/>
      <c r="AF88" s="211"/>
      <c r="AG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  <c r="BI88" s="211"/>
      <c r="BJ88" s="211"/>
      <c r="BK88" s="211"/>
      <c r="BL88" s="211"/>
      <c r="BM88" s="211"/>
      <c r="BN88" s="211"/>
      <c r="BO88" s="211"/>
      <c r="BP88" s="211"/>
      <c r="BQ88" s="211"/>
      <c r="BR88" s="211"/>
      <c r="BS88" s="211"/>
      <c r="BT88" s="211"/>
      <c r="BU88" s="211"/>
      <c r="BV88" s="211"/>
    </row>
    <row r="89" spans="1:74" x14ac:dyDescent="0.2">
      <c r="A89" s="211"/>
      <c r="B89" s="211"/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R89" s="211"/>
      <c r="S89" s="211"/>
      <c r="T89" s="211"/>
      <c r="U89" s="211"/>
      <c r="V89" s="211"/>
      <c r="W89" s="211"/>
      <c r="X89" s="211"/>
      <c r="Y89" s="211"/>
      <c r="Z89" s="211"/>
      <c r="AA89" s="211"/>
      <c r="AB89" s="211"/>
      <c r="AC89" s="211"/>
      <c r="AD89" s="211"/>
      <c r="AE89" s="211"/>
      <c r="AF89" s="211"/>
      <c r="AG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  <c r="BI89" s="211"/>
      <c r="BJ89" s="211"/>
      <c r="BK89" s="211"/>
      <c r="BL89" s="211"/>
      <c r="BM89" s="211"/>
      <c r="BN89" s="211"/>
      <c r="BO89" s="211"/>
      <c r="BP89" s="211"/>
      <c r="BQ89" s="211"/>
      <c r="BR89" s="211"/>
      <c r="BS89" s="211"/>
      <c r="BT89" s="211"/>
      <c r="BU89" s="211"/>
      <c r="BV89" s="211"/>
    </row>
    <row r="90" spans="1:74" x14ac:dyDescent="0.2">
      <c r="A90" s="211"/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R90" s="211"/>
      <c r="S90" s="211"/>
      <c r="T90" s="211"/>
      <c r="U90" s="211"/>
      <c r="V90" s="211"/>
      <c r="W90" s="211"/>
      <c r="X90" s="211"/>
      <c r="Y90" s="211"/>
      <c r="Z90" s="211"/>
      <c r="AA90" s="211"/>
      <c r="AB90" s="211"/>
      <c r="AC90" s="211"/>
      <c r="AD90" s="211"/>
      <c r="AE90" s="211"/>
      <c r="AF90" s="211"/>
      <c r="AG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  <c r="BI90" s="211"/>
      <c r="BJ90" s="211"/>
      <c r="BK90" s="211"/>
      <c r="BL90" s="211"/>
      <c r="BM90" s="211"/>
      <c r="BN90" s="211"/>
      <c r="BO90" s="211"/>
      <c r="BP90" s="211"/>
      <c r="BQ90" s="211"/>
      <c r="BR90" s="211"/>
      <c r="BS90" s="211"/>
      <c r="BT90" s="211"/>
      <c r="BU90" s="211"/>
      <c r="BV90" s="211"/>
    </row>
    <row r="91" spans="1:74" x14ac:dyDescent="0.2">
      <c r="A91" s="211"/>
      <c r="B91" s="211"/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R91" s="211"/>
      <c r="S91" s="211"/>
      <c r="T91" s="211"/>
      <c r="U91" s="211"/>
      <c r="V91" s="211"/>
      <c r="W91" s="211"/>
      <c r="X91" s="211"/>
      <c r="Y91" s="211"/>
      <c r="Z91" s="211"/>
      <c r="AA91" s="211"/>
      <c r="AB91" s="211"/>
      <c r="AC91" s="211"/>
      <c r="AD91" s="211"/>
      <c r="AE91" s="211"/>
      <c r="AF91" s="211"/>
      <c r="AG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  <c r="BI91" s="211"/>
      <c r="BJ91" s="211"/>
      <c r="BK91" s="211"/>
      <c r="BL91" s="211"/>
      <c r="BM91" s="211"/>
      <c r="BN91" s="211"/>
      <c r="BO91" s="211"/>
      <c r="BP91" s="211"/>
      <c r="BQ91" s="211"/>
      <c r="BR91" s="211"/>
      <c r="BS91" s="211"/>
      <c r="BT91" s="211"/>
      <c r="BU91" s="211"/>
      <c r="BV91" s="211"/>
    </row>
    <row r="92" spans="1:74" x14ac:dyDescent="0.2">
      <c r="A92" s="211"/>
      <c r="B92" s="211"/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R92" s="211"/>
      <c r="S92" s="211"/>
      <c r="T92" s="211"/>
      <c r="U92" s="211"/>
      <c r="V92" s="211"/>
      <c r="W92" s="211"/>
      <c r="X92" s="211"/>
      <c r="Y92" s="211"/>
      <c r="Z92" s="211"/>
      <c r="AA92" s="211"/>
      <c r="AB92" s="211"/>
      <c r="AC92" s="211"/>
      <c r="AD92" s="211"/>
      <c r="AE92" s="211"/>
      <c r="AF92" s="211"/>
      <c r="AG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  <c r="BI92" s="211"/>
      <c r="BJ92" s="211"/>
      <c r="BK92" s="211"/>
      <c r="BL92" s="211"/>
      <c r="BM92" s="211"/>
      <c r="BN92" s="211"/>
      <c r="BO92" s="211"/>
      <c r="BP92" s="211"/>
      <c r="BQ92" s="211"/>
      <c r="BR92" s="211"/>
      <c r="BS92" s="211"/>
      <c r="BT92" s="211"/>
      <c r="BU92" s="211"/>
      <c r="BV92" s="211"/>
    </row>
    <row r="93" spans="1:74" x14ac:dyDescent="0.2">
      <c r="A93" s="211"/>
      <c r="B93" s="211"/>
      <c r="C93" s="211"/>
      <c r="D93" s="211"/>
      <c r="E93" s="211"/>
      <c r="F93" s="211"/>
      <c r="G93" s="211"/>
      <c r="H93" s="211"/>
      <c r="I93" s="211"/>
      <c r="J93" s="211"/>
      <c r="K93" s="211"/>
      <c r="L93" s="211"/>
      <c r="R93" s="211"/>
      <c r="S93" s="211"/>
      <c r="T93" s="211"/>
      <c r="U93" s="211"/>
      <c r="V93" s="211"/>
      <c r="W93" s="211"/>
      <c r="X93" s="211"/>
      <c r="Y93" s="211"/>
      <c r="Z93" s="211"/>
      <c r="AA93" s="211"/>
      <c r="AB93" s="211"/>
      <c r="AC93" s="211"/>
      <c r="AD93" s="211"/>
      <c r="AE93" s="211"/>
      <c r="AF93" s="211"/>
      <c r="AG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  <c r="BI93" s="211"/>
      <c r="BJ93" s="211"/>
      <c r="BK93" s="211"/>
      <c r="BL93" s="211"/>
      <c r="BM93" s="211"/>
      <c r="BN93" s="211"/>
      <c r="BO93" s="211"/>
      <c r="BP93" s="211"/>
      <c r="BQ93" s="211"/>
      <c r="BR93" s="211"/>
      <c r="BS93" s="211"/>
      <c r="BT93" s="211"/>
      <c r="BU93" s="211"/>
      <c r="BV93" s="211"/>
    </row>
    <row r="94" spans="1:74" x14ac:dyDescent="0.2">
      <c r="A94" s="211"/>
      <c r="B94" s="211"/>
      <c r="C94" s="211"/>
      <c r="D94" s="211"/>
      <c r="E94" s="211"/>
      <c r="F94" s="211"/>
      <c r="G94" s="211"/>
      <c r="H94" s="211"/>
      <c r="I94" s="211"/>
      <c r="J94" s="211"/>
      <c r="K94" s="211"/>
      <c r="L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1"/>
      <c r="AC94" s="211"/>
      <c r="AD94" s="211"/>
      <c r="AE94" s="211"/>
      <c r="AF94" s="211"/>
      <c r="AG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  <c r="BI94" s="211"/>
      <c r="BJ94" s="211"/>
      <c r="BK94" s="211"/>
      <c r="BL94" s="211"/>
      <c r="BM94" s="211"/>
      <c r="BN94" s="211"/>
      <c r="BO94" s="211"/>
      <c r="BP94" s="211"/>
      <c r="BQ94" s="211"/>
      <c r="BR94" s="211"/>
      <c r="BS94" s="211"/>
      <c r="BT94" s="211"/>
      <c r="BU94" s="211"/>
      <c r="BV94" s="211"/>
    </row>
    <row r="95" spans="1:74" x14ac:dyDescent="0.2">
      <c r="A95" s="211"/>
      <c r="B95" s="211"/>
      <c r="C95" s="211"/>
      <c r="D95" s="211"/>
      <c r="E95" s="211"/>
      <c r="F95" s="211"/>
      <c r="G95" s="211"/>
      <c r="H95" s="211"/>
      <c r="I95" s="211"/>
      <c r="J95" s="211"/>
      <c r="K95" s="211"/>
      <c r="L95" s="211"/>
      <c r="R95" s="211"/>
      <c r="S95" s="211"/>
      <c r="T95" s="211"/>
      <c r="U95" s="211"/>
      <c r="V95" s="211"/>
      <c r="W95" s="211"/>
      <c r="X95" s="211"/>
      <c r="Y95" s="211"/>
      <c r="Z95" s="211"/>
      <c r="AA95" s="211"/>
      <c r="AB95" s="211"/>
      <c r="AC95" s="211"/>
      <c r="AD95" s="211"/>
      <c r="AE95" s="211"/>
      <c r="AF95" s="211"/>
      <c r="AG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  <c r="BI95" s="211"/>
      <c r="BJ95" s="211"/>
      <c r="BK95" s="211"/>
      <c r="BL95" s="211"/>
      <c r="BM95" s="211"/>
      <c r="BN95" s="211"/>
      <c r="BO95" s="211"/>
      <c r="BP95" s="211"/>
      <c r="BQ95" s="211"/>
      <c r="BR95" s="211"/>
      <c r="BS95" s="211"/>
      <c r="BT95" s="211"/>
      <c r="BU95" s="211"/>
      <c r="BV95" s="211"/>
    </row>
    <row r="96" spans="1:74" x14ac:dyDescent="0.2">
      <c r="A96" s="211"/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R96" s="211"/>
      <c r="S96" s="211"/>
      <c r="T96" s="211"/>
      <c r="U96" s="211"/>
      <c r="V96" s="211"/>
      <c r="W96" s="211"/>
      <c r="X96" s="211"/>
      <c r="Y96" s="211"/>
      <c r="Z96" s="211"/>
      <c r="AA96" s="211"/>
      <c r="AB96" s="211"/>
      <c r="AC96" s="211"/>
      <c r="AD96" s="211"/>
      <c r="AE96" s="211"/>
      <c r="AF96" s="211"/>
      <c r="AG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  <c r="BI96" s="211"/>
      <c r="BJ96" s="211"/>
      <c r="BK96" s="211"/>
      <c r="BL96" s="211"/>
      <c r="BM96" s="211"/>
      <c r="BN96" s="211"/>
      <c r="BO96" s="211"/>
      <c r="BP96" s="211"/>
      <c r="BQ96" s="211"/>
      <c r="BR96" s="211"/>
      <c r="BS96" s="211"/>
      <c r="BT96" s="211"/>
      <c r="BU96" s="211"/>
      <c r="BV96" s="211"/>
    </row>
    <row r="97" spans="1:74" x14ac:dyDescent="0.2">
      <c r="A97" s="211"/>
      <c r="B97" s="211"/>
      <c r="C97" s="211"/>
      <c r="D97" s="211"/>
      <c r="E97" s="211"/>
      <c r="F97" s="211"/>
      <c r="G97" s="211"/>
      <c r="H97" s="211"/>
      <c r="I97" s="211"/>
      <c r="J97" s="211"/>
      <c r="K97" s="211"/>
      <c r="L97" s="211"/>
      <c r="R97" s="211"/>
      <c r="S97" s="211"/>
      <c r="T97" s="211"/>
      <c r="U97" s="211"/>
      <c r="V97" s="211"/>
      <c r="W97" s="211"/>
      <c r="X97" s="211"/>
      <c r="Y97" s="211"/>
      <c r="Z97" s="211"/>
      <c r="AA97" s="211"/>
      <c r="AB97" s="211"/>
      <c r="AC97" s="211"/>
      <c r="AD97" s="211"/>
      <c r="AE97" s="211"/>
      <c r="AF97" s="211"/>
      <c r="AG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  <c r="BI97" s="211"/>
      <c r="BJ97" s="211"/>
      <c r="BK97" s="211"/>
      <c r="BL97" s="211"/>
      <c r="BM97" s="211"/>
      <c r="BN97" s="211"/>
      <c r="BO97" s="211"/>
      <c r="BP97" s="211"/>
      <c r="BQ97" s="211"/>
      <c r="BR97" s="211"/>
      <c r="BS97" s="211"/>
      <c r="BT97" s="211"/>
      <c r="BU97" s="211"/>
      <c r="BV97" s="211"/>
    </row>
    <row r="98" spans="1:74" x14ac:dyDescent="0.2">
      <c r="A98" s="211"/>
      <c r="B98" s="211"/>
      <c r="C98" s="211"/>
      <c r="D98" s="211"/>
      <c r="E98" s="211"/>
      <c r="F98" s="211"/>
      <c r="G98" s="211"/>
      <c r="H98" s="211"/>
      <c r="I98" s="211"/>
      <c r="J98" s="211"/>
      <c r="K98" s="211"/>
      <c r="L98" s="211"/>
      <c r="R98" s="211"/>
      <c r="S98" s="211"/>
      <c r="T98" s="211"/>
      <c r="U98" s="211"/>
      <c r="V98" s="211"/>
      <c r="W98" s="211"/>
      <c r="X98" s="211"/>
      <c r="Y98" s="211"/>
      <c r="Z98" s="211"/>
      <c r="AA98" s="211"/>
      <c r="AB98" s="211"/>
      <c r="AC98" s="211"/>
      <c r="AD98" s="211"/>
      <c r="AE98" s="211"/>
      <c r="AF98" s="211"/>
      <c r="AG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  <c r="BI98" s="211"/>
      <c r="BJ98" s="211"/>
      <c r="BK98" s="211"/>
      <c r="BL98" s="211"/>
      <c r="BM98" s="211"/>
      <c r="BN98" s="211"/>
      <c r="BO98" s="211"/>
      <c r="BP98" s="211"/>
      <c r="BQ98" s="211"/>
      <c r="BR98" s="211"/>
      <c r="BS98" s="211"/>
      <c r="BT98" s="211"/>
      <c r="BU98" s="211"/>
      <c r="BV98" s="211"/>
    </row>
    <row r="99" spans="1:74" x14ac:dyDescent="0.2">
      <c r="A99" s="211"/>
      <c r="B99" s="211"/>
      <c r="C99" s="211"/>
      <c r="D99" s="211"/>
      <c r="E99" s="211"/>
      <c r="F99" s="211"/>
      <c r="G99" s="211"/>
      <c r="H99" s="211"/>
      <c r="I99" s="211"/>
      <c r="J99" s="211"/>
      <c r="K99" s="211"/>
      <c r="L99" s="211"/>
      <c r="R99" s="211"/>
      <c r="S99" s="211"/>
      <c r="T99" s="211"/>
      <c r="U99" s="211"/>
      <c r="V99" s="211"/>
      <c r="W99" s="211"/>
      <c r="X99" s="211"/>
      <c r="Y99" s="211"/>
      <c r="Z99" s="211"/>
      <c r="AA99" s="211"/>
      <c r="AB99" s="211"/>
      <c r="AC99" s="211"/>
      <c r="AD99" s="211"/>
      <c r="AE99" s="211"/>
      <c r="AF99" s="211"/>
      <c r="AG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  <c r="BI99" s="211"/>
      <c r="BJ99" s="211"/>
      <c r="BK99" s="211"/>
      <c r="BL99" s="211"/>
      <c r="BM99" s="211"/>
      <c r="BN99" s="211"/>
      <c r="BO99" s="211"/>
      <c r="BP99" s="211"/>
      <c r="BQ99" s="211"/>
      <c r="BR99" s="211"/>
      <c r="BS99" s="211"/>
      <c r="BT99" s="211"/>
      <c r="BU99" s="211"/>
      <c r="BV99" s="211"/>
    </row>
    <row r="100" spans="1:74" x14ac:dyDescent="0.2">
      <c r="A100" s="211"/>
      <c r="B100" s="211"/>
      <c r="C100" s="211"/>
      <c r="D100" s="211"/>
      <c r="E100" s="211"/>
      <c r="F100" s="211"/>
      <c r="G100" s="211"/>
      <c r="H100" s="211"/>
      <c r="I100" s="211"/>
      <c r="J100" s="211"/>
      <c r="K100" s="211"/>
      <c r="L100" s="211"/>
      <c r="R100" s="211"/>
      <c r="S100" s="211"/>
      <c r="T100" s="211"/>
      <c r="U100" s="211"/>
      <c r="V100" s="211"/>
      <c r="W100" s="211"/>
      <c r="X100" s="211"/>
      <c r="Y100" s="211"/>
      <c r="Z100" s="211"/>
      <c r="AA100" s="211"/>
      <c r="AB100" s="211"/>
      <c r="AC100" s="211"/>
      <c r="AD100" s="211"/>
      <c r="AE100" s="211"/>
      <c r="AF100" s="211"/>
      <c r="AG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  <c r="BI100" s="211"/>
      <c r="BJ100" s="211"/>
      <c r="BK100" s="211"/>
      <c r="BL100" s="211"/>
      <c r="BM100" s="211"/>
      <c r="BN100" s="211"/>
      <c r="BO100" s="211"/>
      <c r="BP100" s="211"/>
      <c r="BQ100" s="211"/>
      <c r="BR100" s="211"/>
      <c r="BS100" s="211"/>
      <c r="BT100" s="211"/>
      <c r="BU100" s="211"/>
      <c r="BV100" s="211"/>
    </row>
    <row r="101" spans="1:74" x14ac:dyDescent="0.2">
      <c r="A101" s="211"/>
      <c r="B101" s="211"/>
      <c r="C101" s="211"/>
      <c r="D101" s="211"/>
      <c r="E101" s="211"/>
      <c r="F101" s="211"/>
      <c r="G101" s="211"/>
      <c r="H101" s="211"/>
      <c r="I101" s="211"/>
      <c r="J101" s="211"/>
      <c r="K101" s="211"/>
      <c r="L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  <c r="BI101" s="211"/>
      <c r="BJ101" s="211"/>
      <c r="BK101" s="211"/>
      <c r="BL101" s="211"/>
      <c r="BM101" s="211"/>
      <c r="BN101" s="211"/>
      <c r="BO101" s="211"/>
      <c r="BP101" s="211"/>
      <c r="BQ101" s="211"/>
      <c r="BR101" s="211"/>
      <c r="BS101" s="211"/>
      <c r="BT101" s="211"/>
      <c r="BU101" s="211"/>
      <c r="BV101" s="211"/>
    </row>
    <row r="102" spans="1:74" x14ac:dyDescent="0.2">
      <c r="A102" s="211"/>
      <c r="B102" s="211"/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R102" s="211"/>
      <c r="S102" s="211"/>
      <c r="T102" s="211"/>
      <c r="U102" s="211"/>
      <c r="V102" s="211"/>
      <c r="W102" s="211"/>
      <c r="X102" s="211"/>
      <c r="Y102" s="211"/>
      <c r="Z102" s="211"/>
      <c r="AA102" s="211"/>
      <c r="AB102" s="211"/>
      <c r="AC102" s="211"/>
      <c r="AD102" s="211"/>
      <c r="AE102" s="211"/>
      <c r="AF102" s="211"/>
      <c r="AG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  <c r="BI102" s="211"/>
      <c r="BJ102" s="211"/>
      <c r="BK102" s="211"/>
      <c r="BL102" s="211"/>
      <c r="BM102" s="211"/>
      <c r="BN102" s="211"/>
      <c r="BO102" s="211"/>
      <c r="BP102" s="211"/>
      <c r="BQ102" s="211"/>
      <c r="BR102" s="211"/>
      <c r="BS102" s="211"/>
      <c r="BT102" s="211"/>
      <c r="BU102" s="211"/>
      <c r="BV102" s="211"/>
    </row>
    <row r="103" spans="1:74" x14ac:dyDescent="0.2">
      <c r="A103" s="211"/>
      <c r="B103" s="211"/>
      <c r="C103" s="211"/>
      <c r="D103" s="211"/>
      <c r="E103" s="211"/>
      <c r="F103" s="211"/>
      <c r="G103" s="211"/>
      <c r="H103" s="211"/>
      <c r="I103" s="211"/>
      <c r="J103" s="211"/>
      <c r="K103" s="211"/>
      <c r="L103" s="211"/>
      <c r="R103" s="211"/>
      <c r="S103" s="211"/>
      <c r="T103" s="211"/>
      <c r="U103" s="211"/>
      <c r="V103" s="211"/>
      <c r="W103" s="211"/>
      <c r="X103" s="211"/>
      <c r="Y103" s="211"/>
      <c r="Z103" s="211"/>
      <c r="AA103" s="211"/>
      <c r="AB103" s="211"/>
      <c r="AC103" s="211"/>
      <c r="AD103" s="211"/>
      <c r="AE103" s="211"/>
      <c r="AF103" s="211"/>
      <c r="AG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  <c r="BI103" s="211"/>
      <c r="BJ103" s="211"/>
      <c r="BK103" s="211"/>
      <c r="BL103" s="211"/>
      <c r="BM103" s="211"/>
      <c r="BN103" s="211"/>
      <c r="BO103" s="211"/>
      <c r="BP103" s="211"/>
      <c r="BQ103" s="211"/>
      <c r="BR103" s="211"/>
      <c r="BS103" s="211"/>
      <c r="BT103" s="211"/>
      <c r="BU103" s="211"/>
      <c r="BV103" s="211"/>
    </row>
    <row r="104" spans="1:74" x14ac:dyDescent="0.2">
      <c r="A104" s="211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  <c r="AB104" s="211"/>
      <c r="AC104" s="211"/>
      <c r="AD104" s="211"/>
      <c r="AE104" s="211"/>
      <c r="AF104" s="211"/>
      <c r="AG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  <c r="BI104" s="211"/>
      <c r="BJ104" s="211"/>
      <c r="BK104" s="211"/>
      <c r="BL104" s="211"/>
      <c r="BM104" s="211"/>
      <c r="BN104" s="211"/>
      <c r="BO104" s="211"/>
      <c r="BP104" s="211"/>
      <c r="BQ104" s="211"/>
      <c r="BR104" s="211"/>
      <c r="BS104" s="211"/>
      <c r="BT104" s="211"/>
      <c r="BU104" s="211"/>
      <c r="BV104" s="211"/>
    </row>
    <row r="105" spans="1:74" x14ac:dyDescent="0.2">
      <c r="A105" s="211"/>
      <c r="B105" s="211"/>
      <c r="C105" s="211"/>
      <c r="D105" s="211"/>
      <c r="E105" s="211"/>
      <c r="F105" s="211"/>
      <c r="G105" s="211"/>
      <c r="H105" s="211"/>
      <c r="I105" s="211"/>
      <c r="J105" s="211"/>
      <c r="K105" s="211"/>
      <c r="L105" s="211"/>
      <c r="R105" s="211"/>
      <c r="S105" s="211"/>
      <c r="T105" s="211"/>
      <c r="U105" s="211"/>
      <c r="V105" s="211"/>
      <c r="W105" s="211"/>
      <c r="X105" s="211"/>
      <c r="Y105" s="211"/>
      <c r="Z105" s="211"/>
      <c r="AA105" s="211"/>
      <c r="AB105" s="211"/>
      <c r="AC105" s="211"/>
      <c r="AD105" s="211"/>
      <c r="AE105" s="211"/>
      <c r="AF105" s="211"/>
      <c r="AG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  <c r="BI105" s="211"/>
      <c r="BJ105" s="211"/>
      <c r="BK105" s="211"/>
      <c r="BL105" s="211"/>
      <c r="BM105" s="211"/>
      <c r="BN105" s="211"/>
      <c r="BO105" s="211"/>
      <c r="BP105" s="211"/>
      <c r="BQ105" s="211"/>
      <c r="BR105" s="211"/>
      <c r="BS105" s="211"/>
      <c r="BT105" s="211"/>
      <c r="BU105" s="211"/>
      <c r="BV105" s="211"/>
    </row>
    <row r="106" spans="1:74" x14ac:dyDescent="0.2">
      <c r="A106" s="211"/>
      <c r="B106" s="211"/>
      <c r="C106" s="211"/>
      <c r="D106" s="211"/>
      <c r="E106" s="211"/>
      <c r="F106" s="211"/>
      <c r="G106" s="211"/>
      <c r="H106" s="211"/>
      <c r="I106" s="211"/>
      <c r="J106" s="211"/>
      <c r="K106" s="211"/>
      <c r="L106" s="211"/>
      <c r="R106" s="211"/>
      <c r="S106" s="211"/>
      <c r="T106" s="211"/>
      <c r="U106" s="211"/>
      <c r="V106" s="211"/>
      <c r="W106" s="211"/>
      <c r="X106" s="211"/>
      <c r="Y106" s="211"/>
      <c r="Z106" s="211"/>
      <c r="AA106" s="211"/>
      <c r="AB106" s="211"/>
      <c r="AC106" s="211"/>
      <c r="AD106" s="211"/>
      <c r="AE106" s="211"/>
      <c r="AF106" s="211"/>
      <c r="AG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  <c r="BI106" s="211"/>
      <c r="BJ106" s="211"/>
      <c r="BK106" s="211"/>
      <c r="BL106" s="211"/>
      <c r="BM106" s="211"/>
      <c r="BN106" s="211"/>
      <c r="BO106" s="211"/>
      <c r="BP106" s="211"/>
      <c r="BQ106" s="211"/>
      <c r="BR106" s="211"/>
      <c r="BS106" s="211"/>
      <c r="BT106" s="211"/>
      <c r="BU106" s="211"/>
      <c r="BV106" s="211"/>
    </row>
    <row r="107" spans="1:74" x14ac:dyDescent="0.2">
      <c r="A107" s="2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</row>
    <row r="108" spans="1:74" x14ac:dyDescent="0.2">
      <c r="A108" s="211"/>
      <c r="B108" s="211"/>
      <c r="C108" s="211"/>
      <c r="D108" s="211"/>
      <c r="E108" s="211"/>
      <c r="F108" s="211"/>
      <c r="G108" s="211"/>
      <c r="H108" s="211"/>
      <c r="I108" s="211"/>
      <c r="J108" s="211"/>
      <c r="K108" s="211"/>
      <c r="L108" s="211"/>
      <c r="R108" s="211"/>
      <c r="S108" s="211"/>
      <c r="T108" s="211"/>
      <c r="U108" s="211"/>
      <c r="V108" s="211"/>
      <c r="W108" s="211"/>
      <c r="X108" s="211"/>
      <c r="Y108" s="211"/>
      <c r="Z108" s="211"/>
      <c r="AA108" s="211"/>
      <c r="AB108" s="211"/>
      <c r="AC108" s="211"/>
      <c r="AD108" s="211"/>
      <c r="AE108" s="211"/>
      <c r="AF108" s="211"/>
      <c r="AG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  <c r="BI108" s="211"/>
      <c r="BJ108" s="211"/>
      <c r="BK108" s="211"/>
      <c r="BL108" s="211"/>
      <c r="BM108" s="211"/>
      <c r="BN108" s="211"/>
      <c r="BO108" s="211"/>
      <c r="BP108" s="211"/>
      <c r="BQ108" s="211"/>
      <c r="BR108" s="211"/>
      <c r="BS108" s="211"/>
      <c r="BT108" s="211"/>
      <c r="BU108" s="211"/>
      <c r="BV108" s="211"/>
    </row>
    <row r="109" spans="1:74" x14ac:dyDescent="0.2">
      <c r="A109" s="2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</row>
    <row r="110" spans="1:74" x14ac:dyDescent="0.2">
      <c r="A110" s="211"/>
      <c r="B110" s="211"/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  <c r="BI110" s="211"/>
      <c r="BJ110" s="211"/>
      <c r="BK110" s="211"/>
      <c r="BL110" s="211"/>
      <c r="BM110" s="211"/>
      <c r="BN110" s="211"/>
      <c r="BO110" s="211"/>
      <c r="BP110" s="211"/>
      <c r="BQ110" s="211"/>
      <c r="BR110" s="211"/>
      <c r="BS110" s="211"/>
      <c r="BT110" s="211"/>
      <c r="BU110" s="211"/>
      <c r="BV110" s="211"/>
    </row>
    <row r="111" spans="1:74" x14ac:dyDescent="0.2">
      <c r="A111" s="211"/>
      <c r="B111" s="211"/>
      <c r="C111" s="211"/>
      <c r="D111" s="211"/>
      <c r="E111" s="211"/>
      <c r="F111" s="211"/>
      <c r="G111" s="211"/>
      <c r="H111" s="211"/>
      <c r="I111" s="211"/>
      <c r="J111" s="211"/>
      <c r="K111" s="211"/>
      <c r="L111" s="211"/>
      <c r="R111" s="211"/>
      <c r="S111" s="211"/>
      <c r="T111" s="211"/>
      <c r="U111" s="211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  <c r="BI111" s="211"/>
      <c r="BJ111" s="211"/>
      <c r="BK111" s="211"/>
      <c r="BL111" s="211"/>
      <c r="BM111" s="211"/>
      <c r="BN111" s="211"/>
      <c r="BO111" s="211"/>
      <c r="BP111" s="211"/>
      <c r="BQ111" s="211"/>
      <c r="BR111" s="211"/>
      <c r="BS111" s="211"/>
      <c r="BT111" s="211"/>
      <c r="BU111" s="211"/>
      <c r="BV111" s="211"/>
    </row>
    <row r="112" spans="1:74" x14ac:dyDescent="0.2">
      <c r="A112" s="211"/>
      <c r="B112" s="211"/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  <c r="BI112" s="211"/>
      <c r="BJ112" s="211"/>
      <c r="BK112" s="211"/>
      <c r="BL112" s="211"/>
      <c r="BM112" s="211"/>
      <c r="BN112" s="211"/>
      <c r="BO112" s="211"/>
      <c r="BP112" s="211"/>
      <c r="BQ112" s="211"/>
      <c r="BR112" s="211"/>
      <c r="BS112" s="211"/>
      <c r="BT112" s="211"/>
      <c r="BU112" s="211"/>
      <c r="BV112" s="211"/>
    </row>
    <row r="113" spans="1:74" x14ac:dyDescent="0.2">
      <c r="A113" s="211"/>
      <c r="B113" s="211"/>
      <c r="C113" s="211"/>
      <c r="D113" s="211"/>
      <c r="E113" s="211"/>
      <c r="F113" s="211"/>
      <c r="G113" s="211"/>
      <c r="H113" s="211"/>
      <c r="I113" s="211"/>
      <c r="J113" s="211"/>
      <c r="K113" s="211"/>
      <c r="L113" s="211"/>
      <c r="R113" s="211"/>
      <c r="S113" s="211"/>
      <c r="T113" s="211"/>
      <c r="U113" s="211"/>
      <c r="V113" s="211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1"/>
      <c r="AG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  <c r="BI113" s="211"/>
      <c r="BJ113" s="211"/>
      <c r="BK113" s="211"/>
      <c r="BL113" s="211"/>
      <c r="BM113" s="211"/>
      <c r="BN113" s="211"/>
      <c r="BO113" s="211"/>
      <c r="BP113" s="211"/>
      <c r="BQ113" s="211"/>
      <c r="BR113" s="211"/>
      <c r="BS113" s="211"/>
      <c r="BT113" s="211"/>
      <c r="BU113" s="211"/>
      <c r="BV113" s="211"/>
    </row>
    <row r="114" spans="1:74" x14ac:dyDescent="0.2">
      <c r="A114" s="211"/>
      <c r="B114" s="211"/>
      <c r="C114" s="211"/>
      <c r="D114" s="211"/>
      <c r="E114" s="211"/>
      <c r="F114" s="211"/>
      <c r="G114" s="211"/>
      <c r="H114" s="211"/>
      <c r="I114" s="211"/>
      <c r="J114" s="211"/>
      <c r="K114" s="211"/>
      <c r="L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  <c r="BI114" s="211"/>
      <c r="BJ114" s="211"/>
      <c r="BK114" s="211"/>
      <c r="BL114" s="211"/>
      <c r="BM114" s="211"/>
      <c r="BN114" s="211"/>
      <c r="BO114" s="211"/>
      <c r="BP114" s="211"/>
      <c r="BQ114" s="211"/>
      <c r="BR114" s="211"/>
      <c r="BS114" s="211"/>
      <c r="BT114" s="211"/>
      <c r="BU114" s="211"/>
      <c r="BV114" s="211"/>
    </row>
    <row r="115" spans="1:74" x14ac:dyDescent="0.2">
      <c r="A115" s="211"/>
      <c r="B115" s="211"/>
      <c r="C115" s="211"/>
      <c r="D115" s="211"/>
      <c r="E115" s="211"/>
      <c r="F115" s="211"/>
      <c r="G115" s="211"/>
      <c r="H115" s="211"/>
      <c r="I115" s="211"/>
      <c r="J115" s="211"/>
      <c r="K115" s="211"/>
      <c r="L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E115" s="211"/>
      <c r="AF115" s="211"/>
      <c r="AG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  <c r="BI115" s="211"/>
      <c r="BJ115" s="211"/>
      <c r="BK115" s="211"/>
      <c r="BL115" s="211"/>
      <c r="BM115" s="211"/>
      <c r="BN115" s="211"/>
      <c r="BO115" s="211"/>
      <c r="BP115" s="211"/>
      <c r="BQ115" s="211"/>
      <c r="BR115" s="211"/>
      <c r="BS115" s="211"/>
      <c r="BT115" s="211"/>
      <c r="BU115" s="211"/>
      <c r="BV115" s="211"/>
    </row>
    <row r="116" spans="1:74" x14ac:dyDescent="0.2">
      <c r="A116" s="211"/>
      <c r="B116" s="211"/>
      <c r="C116" s="211"/>
      <c r="D116" s="211"/>
      <c r="E116" s="211"/>
      <c r="F116" s="211"/>
      <c r="G116" s="211"/>
      <c r="H116" s="211"/>
      <c r="I116" s="211"/>
      <c r="J116" s="211"/>
      <c r="K116" s="211"/>
      <c r="L116" s="211"/>
      <c r="R116" s="211"/>
      <c r="S116" s="211"/>
      <c r="T116" s="211"/>
      <c r="U116" s="211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  <c r="BI116" s="211"/>
      <c r="BJ116" s="211"/>
      <c r="BK116" s="211"/>
      <c r="BL116" s="211"/>
      <c r="BM116" s="211"/>
      <c r="BN116" s="211"/>
      <c r="BO116" s="211"/>
      <c r="BP116" s="211"/>
      <c r="BQ116" s="211"/>
      <c r="BR116" s="211"/>
      <c r="BS116" s="211"/>
      <c r="BT116" s="211"/>
      <c r="BU116" s="211"/>
      <c r="BV116" s="211"/>
    </row>
    <row r="117" spans="1:74" x14ac:dyDescent="0.2">
      <c r="A117" s="211"/>
      <c r="B117" s="211"/>
      <c r="C117" s="211"/>
      <c r="D117" s="211"/>
      <c r="E117" s="211"/>
      <c r="F117" s="211"/>
      <c r="G117" s="211"/>
      <c r="H117" s="211"/>
      <c r="I117" s="211"/>
      <c r="J117" s="211"/>
      <c r="K117" s="211"/>
      <c r="L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1"/>
      <c r="AC117" s="211"/>
      <c r="AD117" s="211"/>
      <c r="AE117" s="211"/>
      <c r="AF117" s="211"/>
      <c r="AG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  <c r="BI117" s="211"/>
      <c r="BJ117" s="211"/>
      <c r="BK117" s="211"/>
      <c r="BL117" s="211"/>
      <c r="BM117" s="211"/>
      <c r="BN117" s="211"/>
      <c r="BO117" s="211"/>
      <c r="BP117" s="211"/>
      <c r="BQ117" s="211"/>
      <c r="BR117" s="211"/>
      <c r="BS117" s="211"/>
      <c r="BT117" s="211"/>
      <c r="BU117" s="211"/>
      <c r="BV117" s="211"/>
    </row>
    <row r="118" spans="1:74" x14ac:dyDescent="0.2">
      <c r="A118" s="211"/>
      <c r="B118" s="211"/>
      <c r="C118" s="211"/>
      <c r="D118" s="211"/>
      <c r="E118" s="211"/>
      <c r="F118" s="211"/>
      <c r="G118" s="211"/>
      <c r="H118" s="211"/>
      <c r="I118" s="211"/>
      <c r="J118" s="211"/>
      <c r="K118" s="211"/>
      <c r="L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1"/>
      <c r="AC118" s="211"/>
      <c r="AD118" s="211"/>
      <c r="AE118" s="211"/>
      <c r="AF118" s="211"/>
      <c r="AG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  <c r="BI118" s="211"/>
      <c r="BJ118" s="211"/>
      <c r="BK118" s="211"/>
      <c r="BL118" s="211"/>
      <c r="BM118" s="211"/>
      <c r="BN118" s="211"/>
      <c r="BO118" s="211"/>
      <c r="BP118" s="211"/>
      <c r="BQ118" s="211"/>
      <c r="BR118" s="211"/>
      <c r="BS118" s="211"/>
      <c r="BT118" s="211"/>
      <c r="BU118" s="211"/>
      <c r="BV118" s="211"/>
    </row>
    <row r="119" spans="1:74" x14ac:dyDescent="0.2">
      <c r="A119" s="211"/>
      <c r="B119" s="211"/>
      <c r="C119" s="211"/>
      <c r="D119" s="211"/>
      <c r="E119" s="211"/>
      <c r="F119" s="211"/>
      <c r="G119" s="211"/>
      <c r="H119" s="211"/>
      <c r="I119" s="211"/>
      <c r="J119" s="211"/>
      <c r="K119" s="211"/>
      <c r="L119" s="211"/>
      <c r="R119" s="211"/>
      <c r="S119" s="211"/>
      <c r="T119" s="211"/>
      <c r="U119" s="211"/>
      <c r="V119" s="211"/>
      <c r="W119" s="211"/>
      <c r="X119" s="211"/>
      <c r="Y119" s="211"/>
      <c r="Z119" s="211"/>
      <c r="AA119" s="211"/>
      <c r="AB119" s="211"/>
      <c r="AC119" s="211"/>
      <c r="AD119" s="211"/>
      <c r="AE119" s="211"/>
      <c r="AF119" s="211"/>
      <c r="AG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  <c r="BI119" s="211"/>
      <c r="BJ119" s="211"/>
      <c r="BK119" s="211"/>
      <c r="BL119" s="211"/>
      <c r="BM119" s="211"/>
      <c r="BN119" s="211"/>
      <c r="BO119" s="211"/>
      <c r="BP119" s="211"/>
      <c r="BQ119" s="211"/>
      <c r="BR119" s="211"/>
      <c r="BS119" s="211"/>
      <c r="BT119" s="211"/>
      <c r="BU119" s="211"/>
      <c r="BV119" s="211"/>
    </row>
    <row r="120" spans="1:74" x14ac:dyDescent="0.2">
      <c r="A120" s="211"/>
      <c r="B120" s="211"/>
      <c r="C120" s="211"/>
      <c r="D120" s="211"/>
      <c r="E120" s="211"/>
      <c r="F120" s="211"/>
      <c r="G120" s="211"/>
      <c r="H120" s="211"/>
      <c r="I120" s="211"/>
      <c r="J120" s="211"/>
      <c r="K120" s="211"/>
      <c r="L120" s="211"/>
      <c r="R120" s="211"/>
      <c r="S120" s="211"/>
      <c r="T120" s="211"/>
      <c r="U120" s="211"/>
      <c r="V120" s="211"/>
      <c r="W120" s="211"/>
      <c r="X120" s="211"/>
      <c r="Y120" s="211"/>
      <c r="Z120" s="211"/>
      <c r="AA120" s="211"/>
      <c r="AB120" s="211"/>
      <c r="AC120" s="211"/>
      <c r="AD120" s="211"/>
      <c r="AE120" s="211"/>
      <c r="AF120" s="211"/>
      <c r="AG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  <c r="BI120" s="211"/>
      <c r="BJ120" s="211"/>
      <c r="BK120" s="211"/>
      <c r="BL120" s="211"/>
      <c r="BM120" s="211"/>
      <c r="BN120" s="211"/>
      <c r="BO120" s="211"/>
      <c r="BP120" s="211"/>
      <c r="BQ120" s="211"/>
      <c r="BR120" s="211"/>
      <c r="BS120" s="211"/>
      <c r="BT120" s="211"/>
      <c r="BU120" s="211"/>
      <c r="BV120" s="211"/>
    </row>
    <row r="121" spans="1:74" x14ac:dyDescent="0.2">
      <c r="A121" s="211"/>
      <c r="B121" s="211"/>
      <c r="C121" s="211"/>
      <c r="D121" s="211"/>
      <c r="E121" s="211"/>
      <c r="F121" s="211"/>
      <c r="G121" s="211"/>
      <c r="H121" s="211"/>
      <c r="I121" s="211"/>
      <c r="J121" s="211"/>
      <c r="K121" s="211"/>
      <c r="L121" s="211"/>
      <c r="R121" s="211"/>
      <c r="S121" s="211"/>
      <c r="T121" s="211"/>
      <c r="U121" s="211"/>
      <c r="V121" s="211"/>
      <c r="W121" s="211"/>
      <c r="X121" s="211"/>
      <c r="Y121" s="211"/>
      <c r="Z121" s="211"/>
      <c r="AA121" s="211"/>
      <c r="AB121" s="211"/>
      <c r="AC121" s="211"/>
      <c r="AD121" s="211"/>
      <c r="AE121" s="211"/>
      <c r="AF121" s="211"/>
      <c r="AG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  <c r="BI121" s="211"/>
      <c r="BJ121" s="211"/>
      <c r="BK121" s="211"/>
      <c r="BL121" s="211"/>
      <c r="BM121" s="211"/>
      <c r="BN121" s="211"/>
      <c r="BO121" s="211"/>
      <c r="BP121" s="211"/>
      <c r="BQ121" s="211"/>
      <c r="BR121" s="211"/>
      <c r="BS121" s="211"/>
      <c r="BT121" s="211"/>
      <c r="BU121" s="211"/>
      <c r="BV121" s="211"/>
    </row>
    <row r="122" spans="1:74" x14ac:dyDescent="0.2">
      <c r="A122" s="2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</row>
    <row r="123" spans="1:74" x14ac:dyDescent="0.2">
      <c r="A123" s="211"/>
      <c r="B123" s="211"/>
      <c r="C123" s="211"/>
      <c r="D123" s="211"/>
      <c r="E123" s="211"/>
      <c r="F123" s="211"/>
      <c r="G123" s="211"/>
      <c r="H123" s="211"/>
      <c r="I123" s="211"/>
      <c r="J123" s="211"/>
      <c r="K123" s="211"/>
      <c r="L123" s="211"/>
      <c r="R123" s="211"/>
      <c r="S123" s="211"/>
      <c r="T123" s="211"/>
      <c r="U123" s="211"/>
      <c r="V123" s="211"/>
      <c r="W123" s="211"/>
      <c r="X123" s="211"/>
      <c r="Y123" s="211"/>
      <c r="Z123" s="211"/>
      <c r="AA123" s="211"/>
      <c r="AB123" s="211"/>
      <c r="AC123" s="211"/>
      <c r="AD123" s="211"/>
      <c r="AE123" s="211"/>
      <c r="AF123" s="211"/>
      <c r="AG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  <c r="BI123" s="211"/>
      <c r="BJ123" s="211"/>
      <c r="BK123" s="211"/>
      <c r="BL123" s="211"/>
      <c r="BM123" s="211"/>
      <c r="BN123" s="211"/>
      <c r="BO123" s="211"/>
      <c r="BP123" s="211"/>
      <c r="BQ123" s="211"/>
      <c r="BR123" s="211"/>
      <c r="BS123" s="211"/>
      <c r="BT123" s="211"/>
      <c r="BU123" s="211"/>
      <c r="BV123" s="211"/>
    </row>
    <row r="124" spans="1:74" x14ac:dyDescent="0.2">
      <c r="A124" s="211"/>
      <c r="B124" s="211"/>
      <c r="C124" s="211"/>
      <c r="D124" s="211"/>
      <c r="E124" s="211"/>
      <c r="F124" s="211"/>
      <c r="G124" s="211"/>
      <c r="H124" s="211"/>
      <c r="I124" s="211"/>
      <c r="J124" s="211"/>
      <c r="K124" s="211"/>
      <c r="L124" s="211"/>
      <c r="R124" s="211"/>
      <c r="S124" s="211"/>
      <c r="T124" s="211"/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  <c r="AF124" s="211"/>
      <c r="AG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  <c r="BI124" s="211"/>
      <c r="BJ124" s="211"/>
      <c r="BK124" s="211"/>
      <c r="BL124" s="211"/>
      <c r="BM124" s="211"/>
      <c r="BN124" s="211"/>
      <c r="BO124" s="211"/>
      <c r="BP124" s="211"/>
      <c r="BQ124" s="211"/>
      <c r="BR124" s="211"/>
      <c r="BS124" s="211"/>
      <c r="BT124" s="211"/>
      <c r="BU124" s="211"/>
      <c r="BV124" s="211"/>
    </row>
    <row r="125" spans="1:74" x14ac:dyDescent="0.2">
      <c r="A125" s="211"/>
      <c r="B125" s="211"/>
      <c r="C125" s="211"/>
      <c r="D125" s="211"/>
      <c r="E125" s="211"/>
      <c r="F125" s="211"/>
      <c r="G125" s="211"/>
      <c r="H125" s="211"/>
      <c r="I125" s="211"/>
      <c r="J125" s="211"/>
      <c r="K125" s="211"/>
      <c r="L125" s="211"/>
      <c r="R125" s="211"/>
      <c r="S125" s="211"/>
      <c r="T125" s="211"/>
      <c r="U125" s="211"/>
      <c r="V125" s="211"/>
      <c r="W125" s="211"/>
      <c r="X125" s="211"/>
      <c r="Y125" s="211"/>
      <c r="Z125" s="211"/>
      <c r="AA125" s="211"/>
      <c r="AB125" s="211"/>
      <c r="AC125" s="211"/>
      <c r="AD125" s="211"/>
      <c r="AE125" s="211"/>
      <c r="AF125" s="211"/>
      <c r="AG125" s="211"/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  <c r="BI125" s="211"/>
      <c r="BJ125" s="211"/>
      <c r="BK125" s="211"/>
      <c r="BL125" s="211"/>
      <c r="BM125" s="211"/>
      <c r="BN125" s="211"/>
      <c r="BO125" s="211"/>
      <c r="BP125" s="211"/>
      <c r="BQ125" s="211"/>
      <c r="BR125" s="211"/>
      <c r="BS125" s="211"/>
      <c r="BT125" s="211"/>
      <c r="BU125" s="211"/>
      <c r="BV125" s="211"/>
    </row>
    <row r="126" spans="1:74" x14ac:dyDescent="0.2">
      <c r="A126" s="211"/>
      <c r="B126" s="211"/>
      <c r="C126" s="211"/>
      <c r="D126" s="211"/>
      <c r="E126" s="211"/>
      <c r="F126" s="211"/>
      <c r="G126" s="211"/>
      <c r="H126" s="211"/>
      <c r="I126" s="211"/>
      <c r="J126" s="211"/>
      <c r="K126" s="211"/>
      <c r="L126" s="211"/>
      <c r="R126" s="211"/>
      <c r="S126" s="211"/>
      <c r="T126" s="211"/>
      <c r="U126" s="211"/>
      <c r="V126" s="211"/>
      <c r="W126" s="211"/>
      <c r="X126" s="211"/>
      <c r="Y126" s="211"/>
      <c r="Z126" s="211"/>
      <c r="AA126" s="211"/>
      <c r="AB126" s="211"/>
      <c r="AC126" s="211"/>
      <c r="AD126" s="211"/>
      <c r="AE126" s="211"/>
      <c r="AF126" s="211"/>
      <c r="AG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  <c r="BI126" s="211"/>
      <c r="BJ126" s="211"/>
      <c r="BK126" s="211"/>
      <c r="BL126" s="211"/>
      <c r="BM126" s="211"/>
      <c r="BN126" s="211"/>
      <c r="BO126" s="211"/>
      <c r="BP126" s="211"/>
      <c r="BQ126" s="211"/>
      <c r="BR126" s="211"/>
      <c r="BS126" s="211"/>
      <c r="BT126" s="211"/>
      <c r="BU126" s="211"/>
      <c r="BV126" s="211"/>
    </row>
    <row r="127" spans="1:74" x14ac:dyDescent="0.2">
      <c r="A127" s="211"/>
      <c r="B127" s="211"/>
      <c r="C127" s="211"/>
      <c r="D127" s="211"/>
      <c r="E127" s="211"/>
      <c r="F127" s="211"/>
      <c r="G127" s="211"/>
      <c r="H127" s="211"/>
      <c r="I127" s="211"/>
      <c r="J127" s="211"/>
      <c r="K127" s="211"/>
      <c r="L127" s="211"/>
      <c r="R127" s="211"/>
      <c r="S127" s="211"/>
      <c r="T127" s="211"/>
      <c r="U127" s="211"/>
      <c r="V127" s="211"/>
      <c r="W127" s="211"/>
      <c r="X127" s="211"/>
      <c r="Y127" s="211"/>
      <c r="Z127" s="211"/>
      <c r="AA127" s="211"/>
      <c r="AB127" s="211"/>
      <c r="AC127" s="211"/>
      <c r="AD127" s="211"/>
      <c r="AE127" s="211"/>
      <c r="AF127" s="211"/>
      <c r="AG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  <c r="BI127" s="211"/>
      <c r="BJ127" s="211"/>
      <c r="BK127" s="211"/>
      <c r="BL127" s="211"/>
      <c r="BM127" s="211"/>
      <c r="BN127" s="211"/>
      <c r="BO127" s="211"/>
      <c r="BP127" s="211"/>
      <c r="BQ127" s="211"/>
      <c r="BR127" s="211"/>
      <c r="BS127" s="211"/>
      <c r="BT127" s="211"/>
      <c r="BU127" s="211"/>
      <c r="BV127" s="211"/>
    </row>
    <row r="128" spans="1:74" x14ac:dyDescent="0.2">
      <c r="A128" s="211"/>
      <c r="B128" s="211"/>
      <c r="C128" s="211"/>
      <c r="D128" s="211"/>
      <c r="E128" s="211"/>
      <c r="F128" s="211"/>
      <c r="G128" s="211"/>
      <c r="H128" s="211"/>
      <c r="I128" s="211"/>
      <c r="J128" s="211"/>
      <c r="K128" s="211"/>
      <c r="L128" s="211"/>
      <c r="R128" s="211"/>
      <c r="S128" s="211"/>
      <c r="T128" s="211"/>
      <c r="U128" s="211"/>
      <c r="V128" s="211"/>
      <c r="W128" s="211"/>
      <c r="X128" s="211"/>
      <c r="Y128" s="211"/>
      <c r="Z128" s="211"/>
      <c r="AA128" s="211"/>
      <c r="AB128" s="211"/>
      <c r="AC128" s="211"/>
      <c r="AD128" s="211"/>
      <c r="AE128" s="211"/>
      <c r="AF128" s="211"/>
      <c r="AG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  <c r="BI128" s="211"/>
      <c r="BJ128" s="211"/>
      <c r="BK128" s="211"/>
      <c r="BL128" s="211"/>
      <c r="BM128" s="211"/>
      <c r="BN128" s="211"/>
      <c r="BO128" s="211"/>
      <c r="BP128" s="211"/>
      <c r="BQ128" s="211"/>
      <c r="BR128" s="211"/>
      <c r="BS128" s="211"/>
      <c r="BT128" s="211"/>
      <c r="BU128" s="211"/>
      <c r="BV128" s="211"/>
    </row>
    <row r="129" spans="1:74" x14ac:dyDescent="0.2">
      <c r="A129" s="211"/>
      <c r="B129" s="211"/>
      <c r="C129" s="211"/>
      <c r="D129" s="211"/>
      <c r="E129" s="211"/>
      <c r="F129" s="211"/>
      <c r="G129" s="211"/>
      <c r="H129" s="211"/>
      <c r="I129" s="211"/>
      <c r="J129" s="211"/>
      <c r="K129" s="211"/>
      <c r="L129" s="211"/>
      <c r="R129" s="211"/>
      <c r="S129" s="211"/>
      <c r="T129" s="211"/>
      <c r="U129" s="211"/>
      <c r="V129" s="211"/>
      <c r="W129" s="211"/>
      <c r="X129" s="211"/>
      <c r="Y129" s="211"/>
      <c r="Z129" s="211"/>
      <c r="AA129" s="211"/>
      <c r="AB129" s="211"/>
      <c r="AC129" s="211"/>
      <c r="AD129" s="211"/>
      <c r="AE129" s="211"/>
      <c r="AF129" s="211"/>
      <c r="AG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  <c r="BI129" s="211"/>
      <c r="BJ129" s="211"/>
      <c r="BK129" s="211"/>
      <c r="BL129" s="211"/>
      <c r="BM129" s="211"/>
      <c r="BN129" s="211"/>
      <c r="BO129" s="211"/>
      <c r="BP129" s="211"/>
      <c r="BQ129" s="211"/>
      <c r="BR129" s="211"/>
      <c r="BS129" s="211"/>
      <c r="BT129" s="211"/>
      <c r="BU129" s="211"/>
      <c r="BV129" s="211"/>
    </row>
    <row r="130" spans="1:74" x14ac:dyDescent="0.2">
      <c r="A130" s="211"/>
      <c r="B130" s="211"/>
      <c r="C130" s="211"/>
      <c r="D130" s="211"/>
      <c r="E130" s="211"/>
      <c r="F130" s="211"/>
      <c r="G130" s="211"/>
      <c r="H130" s="211"/>
      <c r="I130" s="211"/>
      <c r="J130" s="211"/>
      <c r="K130" s="211"/>
      <c r="L130" s="211"/>
      <c r="R130" s="211"/>
      <c r="S130" s="211"/>
      <c r="T130" s="211"/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  <c r="AF130" s="211"/>
      <c r="AG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  <c r="BI130" s="211"/>
      <c r="BJ130" s="211"/>
      <c r="BK130" s="211"/>
      <c r="BL130" s="211"/>
      <c r="BM130" s="211"/>
      <c r="BN130" s="211"/>
      <c r="BO130" s="211"/>
      <c r="BP130" s="211"/>
      <c r="BQ130" s="211"/>
      <c r="BR130" s="211"/>
      <c r="BS130" s="211"/>
      <c r="BT130" s="211"/>
      <c r="BU130" s="211"/>
      <c r="BV130" s="211"/>
    </row>
    <row r="131" spans="1:74" x14ac:dyDescent="0.2">
      <c r="A131" s="211"/>
      <c r="B131" s="211"/>
      <c r="C131" s="211"/>
      <c r="D131" s="211"/>
      <c r="E131" s="211"/>
      <c r="F131" s="211"/>
      <c r="G131" s="211"/>
      <c r="H131" s="211"/>
      <c r="I131" s="211"/>
      <c r="J131" s="211"/>
      <c r="K131" s="211"/>
      <c r="L131" s="211"/>
      <c r="R131" s="211"/>
      <c r="S131" s="211"/>
      <c r="T131" s="211"/>
      <c r="U131" s="211"/>
      <c r="V131" s="211"/>
      <c r="W131" s="211"/>
      <c r="X131" s="211"/>
      <c r="Y131" s="211"/>
      <c r="Z131" s="211"/>
      <c r="AA131" s="211"/>
      <c r="AB131" s="211"/>
      <c r="AC131" s="211"/>
      <c r="AD131" s="211"/>
      <c r="AE131" s="211"/>
      <c r="AF131" s="211"/>
      <c r="AG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  <c r="BI131" s="211"/>
      <c r="BJ131" s="211"/>
      <c r="BK131" s="211"/>
      <c r="BL131" s="211"/>
      <c r="BM131" s="211"/>
      <c r="BN131" s="211"/>
      <c r="BO131" s="211"/>
      <c r="BP131" s="211"/>
      <c r="BQ131" s="211"/>
      <c r="BR131" s="211"/>
      <c r="BS131" s="211"/>
      <c r="BT131" s="211"/>
      <c r="BU131" s="211"/>
      <c r="BV131" s="211"/>
    </row>
    <row r="132" spans="1:74" x14ac:dyDescent="0.2">
      <c r="A132" s="211"/>
      <c r="B132" s="211"/>
      <c r="C132" s="211"/>
      <c r="D132" s="211"/>
      <c r="E132" s="211"/>
      <c r="F132" s="211"/>
      <c r="G132" s="211"/>
      <c r="H132" s="211"/>
      <c r="I132" s="211"/>
      <c r="J132" s="211"/>
      <c r="K132" s="211"/>
      <c r="L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1"/>
      <c r="AC132" s="211"/>
      <c r="AD132" s="211"/>
      <c r="AE132" s="211"/>
      <c r="AF132" s="211"/>
      <c r="AG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  <c r="BI132" s="211"/>
      <c r="BJ132" s="211"/>
      <c r="BK132" s="211"/>
      <c r="BL132" s="211"/>
      <c r="BM132" s="211"/>
      <c r="BN132" s="211"/>
      <c r="BO132" s="211"/>
      <c r="BP132" s="211"/>
      <c r="BQ132" s="211"/>
      <c r="BR132" s="211"/>
      <c r="BS132" s="211"/>
      <c r="BT132" s="211"/>
      <c r="BU132" s="211"/>
      <c r="BV132" s="211"/>
    </row>
    <row r="133" spans="1:74" x14ac:dyDescent="0.2">
      <c r="A133" s="211"/>
      <c r="B133" s="211"/>
      <c r="C133" s="211"/>
      <c r="D133" s="211"/>
      <c r="E133" s="211"/>
      <c r="F133" s="211"/>
      <c r="G133" s="211"/>
      <c r="H133" s="211"/>
      <c r="I133" s="211"/>
      <c r="J133" s="211"/>
      <c r="K133" s="211"/>
      <c r="L133" s="211"/>
      <c r="R133" s="211"/>
      <c r="S133" s="211"/>
      <c r="T133" s="211"/>
      <c r="U133" s="211"/>
      <c r="V133" s="211"/>
      <c r="W133" s="211"/>
      <c r="X133" s="211"/>
      <c r="Y133" s="211"/>
      <c r="Z133" s="211"/>
      <c r="AA133" s="211"/>
      <c r="AB133" s="211"/>
      <c r="AC133" s="211"/>
      <c r="AD133" s="211"/>
      <c r="AE133" s="211"/>
      <c r="AF133" s="211"/>
      <c r="AG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  <c r="BI133" s="211"/>
      <c r="BJ133" s="211"/>
      <c r="BK133" s="211"/>
      <c r="BL133" s="211"/>
      <c r="BM133" s="211"/>
      <c r="BN133" s="211"/>
      <c r="BO133" s="211"/>
      <c r="BP133" s="211"/>
      <c r="BQ133" s="211"/>
      <c r="BR133" s="211"/>
      <c r="BS133" s="211"/>
      <c r="BT133" s="211"/>
      <c r="BU133" s="211"/>
      <c r="BV133" s="211"/>
    </row>
    <row r="134" spans="1:74" x14ac:dyDescent="0.2">
      <c r="A134" s="211"/>
      <c r="B134" s="211"/>
      <c r="C134" s="211"/>
      <c r="D134" s="211"/>
      <c r="E134" s="211"/>
      <c r="F134" s="211"/>
      <c r="G134" s="211"/>
      <c r="H134" s="211"/>
      <c r="I134" s="211"/>
      <c r="J134" s="211"/>
      <c r="K134" s="211"/>
      <c r="L134" s="211"/>
      <c r="R134" s="211"/>
      <c r="S134" s="211"/>
      <c r="T134" s="211"/>
      <c r="U134" s="211"/>
      <c r="V134" s="211"/>
      <c r="W134" s="211"/>
      <c r="X134" s="211"/>
      <c r="Y134" s="211"/>
      <c r="Z134" s="211"/>
      <c r="AA134" s="211"/>
      <c r="AB134" s="211"/>
      <c r="AC134" s="211"/>
      <c r="AD134" s="211"/>
      <c r="AE134" s="211"/>
      <c r="AF134" s="211"/>
      <c r="AG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  <c r="BI134" s="211"/>
      <c r="BJ134" s="211"/>
      <c r="BK134" s="211"/>
      <c r="BL134" s="211"/>
      <c r="BM134" s="211"/>
      <c r="BN134" s="211"/>
      <c r="BO134" s="211"/>
      <c r="BP134" s="211"/>
      <c r="BQ134" s="211"/>
      <c r="BR134" s="211"/>
      <c r="BS134" s="211"/>
      <c r="BT134" s="211"/>
      <c r="BU134" s="211"/>
      <c r="BV134" s="211"/>
    </row>
    <row r="135" spans="1:74" x14ac:dyDescent="0.2">
      <c r="A135" s="211"/>
      <c r="B135" s="211"/>
      <c r="C135" s="211"/>
      <c r="D135" s="211"/>
      <c r="E135" s="211"/>
      <c r="F135" s="211"/>
      <c r="G135" s="211"/>
      <c r="H135" s="211"/>
      <c r="I135" s="211"/>
      <c r="J135" s="211"/>
      <c r="K135" s="211"/>
      <c r="L135" s="211"/>
      <c r="R135" s="211"/>
      <c r="S135" s="211"/>
      <c r="T135" s="211"/>
      <c r="U135" s="211"/>
      <c r="V135" s="211"/>
      <c r="W135" s="211"/>
      <c r="X135" s="211"/>
      <c r="Y135" s="211"/>
      <c r="Z135" s="211"/>
      <c r="AA135" s="211"/>
      <c r="AB135" s="211"/>
      <c r="AC135" s="211"/>
      <c r="AD135" s="211"/>
      <c r="AE135" s="211"/>
      <c r="AF135" s="211"/>
      <c r="AG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  <c r="BI135" s="211"/>
      <c r="BJ135" s="211"/>
      <c r="BK135" s="211"/>
      <c r="BL135" s="211"/>
      <c r="BM135" s="211"/>
      <c r="BN135" s="211"/>
      <c r="BO135" s="211"/>
      <c r="BP135" s="211"/>
      <c r="BQ135" s="211"/>
      <c r="BR135" s="211"/>
      <c r="BS135" s="211"/>
      <c r="BT135" s="211"/>
      <c r="BU135" s="211"/>
      <c r="BV135" s="211"/>
    </row>
    <row r="136" spans="1:74" x14ac:dyDescent="0.2">
      <c r="A136" s="211"/>
      <c r="B136" s="211"/>
      <c r="C136" s="211"/>
      <c r="D136" s="211"/>
      <c r="E136" s="211"/>
      <c r="F136" s="211"/>
      <c r="G136" s="211"/>
      <c r="H136" s="211"/>
      <c r="I136" s="211"/>
      <c r="J136" s="211"/>
      <c r="K136" s="211"/>
      <c r="L136" s="211"/>
      <c r="R136" s="211"/>
      <c r="S136" s="211"/>
      <c r="T136" s="211"/>
      <c r="U136" s="211"/>
      <c r="V136" s="211"/>
      <c r="W136" s="211"/>
      <c r="X136" s="211"/>
      <c r="Y136" s="211"/>
      <c r="Z136" s="211"/>
      <c r="AA136" s="211"/>
      <c r="AB136" s="211"/>
      <c r="AC136" s="211"/>
      <c r="AD136" s="211"/>
      <c r="AE136" s="211"/>
      <c r="AF136" s="211"/>
      <c r="AG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  <c r="BI136" s="211"/>
      <c r="BJ136" s="211"/>
      <c r="BK136" s="211"/>
      <c r="BL136" s="211"/>
      <c r="BM136" s="211"/>
      <c r="BN136" s="211"/>
      <c r="BO136" s="211"/>
      <c r="BP136" s="211"/>
      <c r="BQ136" s="211"/>
      <c r="BR136" s="211"/>
      <c r="BS136" s="211"/>
      <c r="BT136" s="211"/>
      <c r="BU136" s="211"/>
      <c r="BV136" s="211"/>
    </row>
    <row r="137" spans="1:74" x14ac:dyDescent="0.2">
      <c r="A137" s="211"/>
      <c r="B137" s="211"/>
      <c r="C137" s="211"/>
      <c r="D137" s="211"/>
      <c r="E137" s="211"/>
      <c r="F137" s="211"/>
      <c r="G137" s="211"/>
      <c r="H137" s="211"/>
      <c r="I137" s="211"/>
      <c r="J137" s="211"/>
      <c r="K137" s="211"/>
      <c r="L137" s="211"/>
      <c r="R137" s="211"/>
      <c r="S137" s="211"/>
      <c r="T137" s="211"/>
      <c r="U137" s="211"/>
      <c r="V137" s="211"/>
      <c r="W137" s="211"/>
      <c r="X137" s="211"/>
      <c r="Y137" s="211"/>
      <c r="Z137" s="211"/>
      <c r="AA137" s="211"/>
      <c r="AB137" s="211"/>
      <c r="AC137" s="211"/>
      <c r="AD137" s="211"/>
      <c r="AE137" s="211"/>
      <c r="AF137" s="211"/>
      <c r="AG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  <c r="BI137" s="211"/>
      <c r="BJ137" s="211"/>
      <c r="BK137" s="211"/>
      <c r="BL137" s="211"/>
      <c r="BM137" s="211"/>
      <c r="BN137" s="211"/>
      <c r="BO137" s="211"/>
      <c r="BP137" s="211"/>
      <c r="BQ137" s="211"/>
      <c r="BR137" s="211"/>
      <c r="BS137" s="211"/>
      <c r="BT137" s="211"/>
      <c r="BU137" s="211"/>
      <c r="BV137" s="211"/>
    </row>
    <row r="138" spans="1:74" x14ac:dyDescent="0.2">
      <c r="A138" s="211"/>
      <c r="B138" s="211"/>
      <c r="C138" s="211"/>
      <c r="D138" s="211"/>
      <c r="E138" s="211"/>
      <c r="F138" s="211"/>
      <c r="G138" s="211"/>
      <c r="H138" s="211"/>
      <c r="I138" s="211"/>
      <c r="J138" s="211"/>
      <c r="K138" s="211"/>
      <c r="L138" s="211"/>
      <c r="R138" s="211"/>
      <c r="S138" s="211"/>
      <c r="T138" s="211"/>
      <c r="U138" s="211"/>
      <c r="V138" s="211"/>
      <c r="W138" s="211"/>
      <c r="X138" s="211"/>
      <c r="Y138" s="211"/>
      <c r="Z138" s="211"/>
      <c r="AA138" s="211"/>
      <c r="AB138" s="211"/>
      <c r="AC138" s="211"/>
      <c r="AD138" s="211"/>
      <c r="AE138" s="211"/>
      <c r="AF138" s="211"/>
      <c r="AG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  <c r="BI138" s="211"/>
      <c r="BJ138" s="211"/>
      <c r="BK138" s="211"/>
      <c r="BL138" s="211"/>
      <c r="BM138" s="211"/>
      <c r="BN138" s="211"/>
      <c r="BO138" s="211"/>
      <c r="BP138" s="211"/>
      <c r="BQ138" s="211"/>
      <c r="BR138" s="211"/>
      <c r="BS138" s="211"/>
      <c r="BT138" s="211"/>
      <c r="BU138" s="211"/>
      <c r="BV138" s="211"/>
    </row>
    <row r="139" spans="1:74" x14ac:dyDescent="0.2">
      <c r="A139" s="211"/>
      <c r="B139" s="211"/>
      <c r="C139" s="211"/>
      <c r="D139" s="211"/>
      <c r="E139" s="211"/>
      <c r="F139" s="211"/>
      <c r="G139" s="211"/>
      <c r="H139" s="211"/>
      <c r="I139" s="211"/>
      <c r="J139" s="211"/>
      <c r="K139" s="211"/>
      <c r="L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  <c r="BI139" s="211"/>
      <c r="BJ139" s="211"/>
      <c r="BK139" s="211"/>
      <c r="BL139" s="211"/>
      <c r="BM139" s="211"/>
      <c r="BN139" s="211"/>
      <c r="BO139" s="211"/>
      <c r="BP139" s="211"/>
      <c r="BQ139" s="211"/>
      <c r="BR139" s="211"/>
      <c r="BS139" s="211"/>
      <c r="BT139" s="211"/>
      <c r="BU139" s="211"/>
      <c r="BV139" s="211"/>
    </row>
    <row r="140" spans="1:74" x14ac:dyDescent="0.2">
      <c r="A140" s="211"/>
      <c r="B140" s="211"/>
      <c r="C140" s="211"/>
      <c r="D140" s="211"/>
      <c r="E140" s="211"/>
      <c r="F140" s="211"/>
      <c r="G140" s="211"/>
      <c r="H140" s="211"/>
      <c r="I140" s="211"/>
      <c r="J140" s="211"/>
      <c r="K140" s="211"/>
      <c r="L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  <c r="BI140" s="211"/>
      <c r="BJ140" s="211"/>
      <c r="BK140" s="211"/>
      <c r="BL140" s="211"/>
      <c r="BM140" s="211"/>
      <c r="BN140" s="211"/>
      <c r="BO140" s="211"/>
      <c r="BP140" s="211"/>
      <c r="BQ140" s="211"/>
      <c r="BR140" s="211"/>
      <c r="BS140" s="211"/>
      <c r="BT140" s="211"/>
      <c r="BU140" s="211"/>
      <c r="BV140" s="211"/>
    </row>
    <row r="141" spans="1:74" x14ac:dyDescent="0.2">
      <c r="A141" s="211"/>
      <c r="B141" s="211"/>
      <c r="C141" s="211"/>
      <c r="D141" s="211"/>
      <c r="E141" s="211"/>
      <c r="F141" s="211"/>
      <c r="G141" s="211"/>
      <c r="H141" s="211"/>
      <c r="I141" s="211"/>
      <c r="J141" s="211"/>
      <c r="K141" s="211"/>
      <c r="L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  <c r="BI141" s="211"/>
      <c r="BJ141" s="211"/>
      <c r="BK141" s="211"/>
      <c r="BL141" s="211"/>
      <c r="BM141" s="211"/>
      <c r="BN141" s="211"/>
      <c r="BO141" s="211"/>
      <c r="BP141" s="211"/>
      <c r="BQ141" s="211"/>
      <c r="BR141" s="211"/>
      <c r="BS141" s="211"/>
      <c r="BT141" s="211"/>
      <c r="BU141" s="211"/>
      <c r="BV141" s="211"/>
    </row>
    <row r="142" spans="1:74" x14ac:dyDescent="0.2">
      <c r="A142" s="211"/>
      <c r="B142" s="211"/>
      <c r="C142" s="211"/>
      <c r="D142" s="211"/>
      <c r="E142" s="211"/>
      <c r="F142" s="211"/>
      <c r="G142" s="211"/>
      <c r="H142" s="211"/>
      <c r="I142" s="211"/>
      <c r="J142" s="211"/>
      <c r="K142" s="211"/>
      <c r="L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  <c r="BI142" s="211"/>
      <c r="BJ142" s="211"/>
      <c r="BK142" s="211"/>
      <c r="BL142" s="211"/>
      <c r="BM142" s="211"/>
      <c r="BN142" s="211"/>
      <c r="BO142" s="211"/>
      <c r="BP142" s="211"/>
      <c r="BQ142" s="211"/>
      <c r="BR142" s="211"/>
      <c r="BS142" s="211"/>
      <c r="BT142" s="211"/>
      <c r="BU142" s="211"/>
      <c r="BV142" s="211"/>
    </row>
    <row r="143" spans="1:74" x14ac:dyDescent="0.2">
      <c r="A143" s="2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</row>
    <row r="144" spans="1:74" x14ac:dyDescent="0.2">
      <c r="A144" s="211"/>
      <c r="B144" s="211"/>
      <c r="C144" s="211"/>
      <c r="D144" s="211"/>
      <c r="E144" s="211"/>
      <c r="F144" s="211"/>
      <c r="G144" s="211"/>
      <c r="H144" s="211"/>
      <c r="I144" s="211"/>
      <c r="J144" s="211"/>
      <c r="K144" s="211"/>
      <c r="L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  <c r="BI144" s="211"/>
      <c r="BJ144" s="211"/>
      <c r="BK144" s="211"/>
      <c r="BL144" s="211"/>
      <c r="BM144" s="211"/>
      <c r="BN144" s="211"/>
      <c r="BO144" s="211"/>
      <c r="BP144" s="211"/>
      <c r="BQ144" s="211"/>
      <c r="BR144" s="211"/>
      <c r="BS144" s="211"/>
      <c r="BT144" s="211"/>
      <c r="BU144" s="211"/>
      <c r="BV144" s="211"/>
    </row>
    <row r="145" spans="1:74" x14ac:dyDescent="0.2">
      <c r="A145" s="2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</row>
    <row r="146" spans="1:74" x14ac:dyDescent="0.2">
      <c r="A146" s="211"/>
      <c r="B146" s="211"/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  <c r="BI146" s="211"/>
      <c r="BJ146" s="211"/>
      <c r="BK146" s="211"/>
      <c r="BL146" s="211"/>
      <c r="BM146" s="211"/>
      <c r="BN146" s="211"/>
      <c r="BO146" s="211"/>
      <c r="BP146" s="211"/>
      <c r="BQ146" s="211"/>
      <c r="BR146" s="211"/>
      <c r="BS146" s="211"/>
      <c r="BT146" s="211"/>
      <c r="BU146" s="211"/>
      <c r="BV146" s="211"/>
    </row>
    <row r="147" spans="1:74" x14ac:dyDescent="0.2">
      <c r="A147" s="211"/>
      <c r="B147" s="211"/>
      <c r="C147" s="211"/>
      <c r="D147" s="211"/>
      <c r="E147" s="211"/>
      <c r="F147" s="211"/>
      <c r="G147" s="211"/>
      <c r="H147" s="211"/>
      <c r="I147" s="211"/>
      <c r="J147" s="211"/>
      <c r="K147" s="211"/>
      <c r="L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  <c r="BI147" s="211"/>
      <c r="BJ147" s="211"/>
      <c r="BK147" s="211"/>
      <c r="BL147" s="211"/>
      <c r="BM147" s="211"/>
      <c r="BN147" s="211"/>
      <c r="BO147" s="211"/>
      <c r="BP147" s="211"/>
      <c r="BQ147" s="211"/>
      <c r="BR147" s="211"/>
      <c r="BS147" s="211"/>
      <c r="BT147" s="211"/>
      <c r="BU147" s="211"/>
      <c r="BV147" s="211"/>
    </row>
    <row r="148" spans="1:74" x14ac:dyDescent="0.2">
      <c r="A148" s="211"/>
      <c r="B148" s="211"/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  <c r="BI148" s="211"/>
      <c r="BJ148" s="211"/>
      <c r="BK148" s="211"/>
      <c r="BL148" s="211"/>
      <c r="BM148" s="211"/>
      <c r="BN148" s="211"/>
      <c r="BO148" s="211"/>
      <c r="BP148" s="211"/>
      <c r="BQ148" s="211"/>
      <c r="BR148" s="211"/>
      <c r="BS148" s="211"/>
      <c r="BT148" s="211"/>
      <c r="BU148" s="211"/>
      <c r="BV148" s="211"/>
    </row>
    <row r="149" spans="1:74" x14ac:dyDescent="0.2">
      <c r="A149" s="211"/>
      <c r="B149" s="211"/>
      <c r="C149" s="211"/>
      <c r="D149" s="211"/>
      <c r="E149" s="211"/>
      <c r="F149" s="211"/>
      <c r="G149" s="211"/>
      <c r="H149" s="211"/>
      <c r="I149" s="211"/>
      <c r="J149" s="211"/>
      <c r="K149" s="211"/>
      <c r="L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  <c r="BI149" s="211"/>
      <c r="BJ149" s="211"/>
      <c r="BK149" s="211"/>
      <c r="BL149" s="211"/>
      <c r="BM149" s="211"/>
      <c r="BN149" s="211"/>
      <c r="BO149" s="211"/>
      <c r="BP149" s="211"/>
      <c r="BQ149" s="211"/>
      <c r="BR149" s="211"/>
      <c r="BS149" s="211"/>
      <c r="BT149" s="211"/>
      <c r="BU149" s="211"/>
      <c r="BV149" s="211"/>
    </row>
    <row r="150" spans="1:74" x14ac:dyDescent="0.2">
      <c r="A150" s="211"/>
      <c r="B150" s="211"/>
      <c r="C150" s="211"/>
      <c r="D150" s="211"/>
      <c r="E150" s="211"/>
      <c r="F150" s="211"/>
      <c r="G150" s="211"/>
      <c r="H150" s="211"/>
      <c r="I150" s="211"/>
      <c r="J150" s="211"/>
      <c r="K150" s="211"/>
      <c r="L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  <c r="BI150" s="211"/>
      <c r="BJ150" s="211"/>
      <c r="BK150" s="211"/>
      <c r="BL150" s="211"/>
      <c r="BM150" s="211"/>
      <c r="BN150" s="211"/>
      <c r="BO150" s="211"/>
      <c r="BP150" s="211"/>
      <c r="BQ150" s="211"/>
      <c r="BR150" s="211"/>
      <c r="BS150" s="211"/>
      <c r="BT150" s="211"/>
      <c r="BU150" s="211"/>
      <c r="BV150" s="211"/>
    </row>
    <row r="151" spans="1:74" x14ac:dyDescent="0.2">
      <c r="A151" s="211"/>
      <c r="B151" s="211"/>
      <c r="C151" s="211"/>
      <c r="D151" s="211"/>
      <c r="E151" s="211"/>
      <c r="F151" s="211"/>
      <c r="G151" s="211"/>
      <c r="H151" s="211"/>
      <c r="I151" s="211"/>
      <c r="J151" s="211"/>
      <c r="K151" s="211"/>
      <c r="L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  <c r="BI151" s="211"/>
      <c r="BJ151" s="211"/>
      <c r="BK151" s="211"/>
      <c r="BL151" s="211"/>
      <c r="BM151" s="211"/>
      <c r="BN151" s="211"/>
      <c r="BO151" s="211"/>
      <c r="BP151" s="211"/>
      <c r="BQ151" s="211"/>
      <c r="BR151" s="211"/>
      <c r="BS151" s="211"/>
      <c r="BT151" s="211"/>
      <c r="BU151" s="211"/>
      <c r="BV151" s="211"/>
    </row>
    <row r="152" spans="1:74" x14ac:dyDescent="0.2">
      <c r="A152" s="211"/>
      <c r="B152" s="211"/>
      <c r="C152" s="211"/>
      <c r="D152" s="211"/>
      <c r="E152" s="211"/>
      <c r="F152" s="211"/>
      <c r="G152" s="211"/>
      <c r="H152" s="211"/>
      <c r="I152" s="211"/>
      <c r="J152" s="211"/>
      <c r="K152" s="211"/>
      <c r="L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  <c r="BI152" s="211"/>
      <c r="BJ152" s="211"/>
      <c r="BK152" s="211"/>
      <c r="BL152" s="211"/>
      <c r="BM152" s="211"/>
      <c r="BN152" s="211"/>
      <c r="BO152" s="211"/>
      <c r="BP152" s="211"/>
      <c r="BQ152" s="211"/>
      <c r="BR152" s="211"/>
      <c r="BS152" s="211"/>
      <c r="BT152" s="211"/>
      <c r="BU152" s="211"/>
      <c r="BV152" s="211"/>
    </row>
    <row r="153" spans="1:74" x14ac:dyDescent="0.2">
      <c r="A153" s="211"/>
      <c r="B153" s="211"/>
      <c r="C153" s="211"/>
      <c r="D153" s="211"/>
      <c r="E153" s="211"/>
      <c r="F153" s="211"/>
      <c r="G153" s="211"/>
      <c r="H153" s="211"/>
      <c r="I153" s="211"/>
      <c r="J153" s="211"/>
      <c r="K153" s="211"/>
      <c r="L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  <c r="BI153" s="211"/>
      <c r="BJ153" s="211"/>
      <c r="BK153" s="211"/>
      <c r="BL153" s="211"/>
      <c r="BM153" s="211"/>
      <c r="BN153" s="211"/>
      <c r="BO153" s="211"/>
      <c r="BP153" s="211"/>
      <c r="BQ153" s="211"/>
      <c r="BR153" s="211"/>
      <c r="BS153" s="211"/>
      <c r="BT153" s="211"/>
      <c r="BU153" s="211"/>
      <c r="BV153" s="211"/>
    </row>
    <row r="154" spans="1:74" x14ac:dyDescent="0.2">
      <c r="A154" s="211"/>
      <c r="B154" s="211"/>
      <c r="C154" s="211"/>
      <c r="D154" s="211"/>
      <c r="E154" s="211"/>
      <c r="F154" s="211"/>
      <c r="G154" s="211"/>
      <c r="H154" s="211"/>
      <c r="I154" s="211"/>
      <c r="J154" s="211"/>
      <c r="K154" s="211"/>
      <c r="L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  <c r="BI154" s="211"/>
      <c r="BJ154" s="211"/>
      <c r="BK154" s="211"/>
      <c r="BL154" s="211"/>
      <c r="BM154" s="211"/>
      <c r="BN154" s="211"/>
      <c r="BO154" s="211"/>
      <c r="BP154" s="211"/>
      <c r="BQ154" s="211"/>
      <c r="BR154" s="211"/>
      <c r="BS154" s="211"/>
      <c r="BT154" s="211"/>
      <c r="BU154" s="211"/>
      <c r="BV154" s="211"/>
    </row>
    <row r="155" spans="1:74" x14ac:dyDescent="0.2">
      <c r="A155" s="211"/>
      <c r="B155" s="211"/>
      <c r="C155" s="211"/>
      <c r="D155" s="211"/>
      <c r="E155" s="211"/>
      <c r="F155" s="211"/>
      <c r="G155" s="211"/>
      <c r="H155" s="211"/>
      <c r="I155" s="211"/>
      <c r="J155" s="211"/>
      <c r="K155" s="211"/>
      <c r="L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  <c r="BI155" s="211"/>
      <c r="BJ155" s="211"/>
      <c r="BK155" s="211"/>
      <c r="BL155" s="211"/>
      <c r="BM155" s="211"/>
      <c r="BN155" s="211"/>
      <c r="BO155" s="211"/>
      <c r="BP155" s="211"/>
      <c r="BQ155" s="211"/>
      <c r="BR155" s="211"/>
      <c r="BS155" s="211"/>
      <c r="BT155" s="211"/>
      <c r="BU155" s="211"/>
      <c r="BV155" s="211"/>
    </row>
    <row r="156" spans="1:74" x14ac:dyDescent="0.2">
      <c r="A156" s="211"/>
      <c r="B156" s="211"/>
      <c r="C156" s="211"/>
      <c r="D156" s="211"/>
      <c r="E156" s="211"/>
      <c r="F156" s="211"/>
      <c r="G156" s="211"/>
      <c r="H156" s="211"/>
      <c r="I156" s="211"/>
      <c r="J156" s="211"/>
      <c r="K156" s="211"/>
      <c r="L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  <c r="BI156" s="211"/>
      <c r="BJ156" s="211"/>
      <c r="BK156" s="211"/>
      <c r="BL156" s="211"/>
      <c r="BM156" s="211"/>
      <c r="BN156" s="211"/>
      <c r="BO156" s="211"/>
      <c r="BP156" s="211"/>
      <c r="BQ156" s="211"/>
      <c r="BR156" s="211"/>
      <c r="BS156" s="211"/>
      <c r="BT156" s="211"/>
      <c r="BU156" s="211"/>
      <c r="BV156" s="211"/>
    </row>
    <row r="157" spans="1:74" x14ac:dyDescent="0.2">
      <c r="A157" s="211"/>
      <c r="B157" s="211"/>
      <c r="C157" s="211"/>
      <c r="D157" s="211"/>
      <c r="E157" s="211"/>
      <c r="F157" s="211"/>
      <c r="G157" s="211"/>
      <c r="H157" s="211"/>
      <c r="I157" s="211"/>
      <c r="J157" s="211"/>
      <c r="K157" s="211"/>
      <c r="L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  <c r="BI157" s="211"/>
      <c r="BJ157" s="211"/>
      <c r="BK157" s="211"/>
      <c r="BL157" s="211"/>
      <c r="BM157" s="211"/>
      <c r="BN157" s="211"/>
      <c r="BO157" s="211"/>
      <c r="BP157" s="211"/>
      <c r="BQ157" s="211"/>
      <c r="BR157" s="211"/>
      <c r="BS157" s="211"/>
      <c r="BT157" s="211"/>
      <c r="BU157" s="211"/>
      <c r="BV157" s="211"/>
    </row>
    <row r="158" spans="1:74" x14ac:dyDescent="0.2">
      <c r="A158" s="211"/>
      <c r="B158" s="211"/>
      <c r="C158" s="211"/>
      <c r="D158" s="211"/>
      <c r="E158" s="211"/>
      <c r="F158" s="211"/>
      <c r="G158" s="211"/>
      <c r="H158" s="211"/>
      <c r="I158" s="211"/>
      <c r="J158" s="211"/>
      <c r="K158" s="211"/>
      <c r="L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  <c r="BI158" s="211"/>
      <c r="BJ158" s="211"/>
      <c r="BK158" s="211"/>
      <c r="BL158" s="211"/>
      <c r="BM158" s="211"/>
      <c r="BN158" s="211"/>
      <c r="BO158" s="211"/>
      <c r="BP158" s="211"/>
      <c r="BQ158" s="211"/>
      <c r="BR158" s="211"/>
      <c r="BS158" s="211"/>
      <c r="BT158" s="211"/>
      <c r="BU158" s="211"/>
      <c r="BV158" s="211"/>
    </row>
    <row r="159" spans="1:74" x14ac:dyDescent="0.2">
      <c r="A159" s="211"/>
      <c r="B159" s="211"/>
      <c r="C159" s="211"/>
      <c r="D159" s="211"/>
      <c r="E159" s="211"/>
      <c r="F159" s="211"/>
      <c r="G159" s="211"/>
      <c r="H159" s="211"/>
      <c r="I159" s="211"/>
      <c r="J159" s="211"/>
      <c r="K159" s="211"/>
      <c r="L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  <c r="BI159" s="211"/>
      <c r="BJ159" s="211"/>
      <c r="BK159" s="211"/>
      <c r="BL159" s="211"/>
      <c r="BM159" s="211"/>
      <c r="BN159" s="211"/>
      <c r="BO159" s="211"/>
      <c r="BP159" s="211"/>
      <c r="BQ159" s="211"/>
      <c r="BR159" s="211"/>
      <c r="BS159" s="211"/>
      <c r="BT159" s="211"/>
      <c r="BU159" s="211"/>
      <c r="BV159" s="211"/>
    </row>
    <row r="160" spans="1:74" x14ac:dyDescent="0.2">
      <c r="A160" s="211"/>
      <c r="B160" s="211"/>
      <c r="C160" s="211"/>
      <c r="D160" s="211"/>
      <c r="E160" s="211"/>
      <c r="F160" s="211"/>
      <c r="G160" s="211"/>
      <c r="H160" s="211"/>
      <c r="I160" s="211"/>
      <c r="J160" s="211"/>
      <c r="K160" s="211"/>
      <c r="L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  <c r="BI160" s="211"/>
      <c r="BJ160" s="211"/>
      <c r="BK160" s="211"/>
      <c r="BL160" s="211"/>
      <c r="BM160" s="211"/>
      <c r="BN160" s="211"/>
      <c r="BO160" s="211"/>
      <c r="BP160" s="211"/>
      <c r="BQ160" s="211"/>
      <c r="BR160" s="211"/>
      <c r="BS160" s="211"/>
      <c r="BT160" s="211"/>
      <c r="BU160" s="211"/>
      <c r="BV160" s="211"/>
    </row>
    <row r="161" spans="1:74" x14ac:dyDescent="0.2">
      <c r="A161" s="211"/>
      <c r="B161" s="211"/>
      <c r="C161" s="211"/>
      <c r="D161" s="211"/>
      <c r="E161" s="211"/>
      <c r="F161" s="211"/>
      <c r="G161" s="211"/>
      <c r="H161" s="211"/>
      <c r="I161" s="211"/>
      <c r="J161" s="211"/>
      <c r="K161" s="211"/>
      <c r="L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  <c r="BI161" s="211"/>
      <c r="BJ161" s="211"/>
      <c r="BK161" s="211"/>
      <c r="BL161" s="211"/>
      <c r="BM161" s="211"/>
      <c r="BN161" s="211"/>
      <c r="BO161" s="211"/>
      <c r="BP161" s="211"/>
      <c r="BQ161" s="211"/>
      <c r="BR161" s="211"/>
      <c r="BS161" s="211"/>
      <c r="BT161" s="211"/>
      <c r="BU161" s="211"/>
      <c r="BV161" s="211"/>
    </row>
    <row r="162" spans="1:74" x14ac:dyDescent="0.2">
      <c r="A162" s="211"/>
      <c r="B162" s="211"/>
      <c r="C162" s="211"/>
      <c r="D162" s="211"/>
      <c r="E162" s="211"/>
      <c r="F162" s="211"/>
      <c r="G162" s="211"/>
      <c r="H162" s="211"/>
      <c r="I162" s="211"/>
      <c r="J162" s="211"/>
      <c r="K162" s="211"/>
      <c r="L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  <c r="BI162" s="211"/>
      <c r="BJ162" s="211"/>
      <c r="BK162" s="211"/>
      <c r="BL162" s="211"/>
      <c r="BM162" s="211"/>
      <c r="BN162" s="211"/>
      <c r="BO162" s="211"/>
      <c r="BP162" s="211"/>
      <c r="BQ162" s="211"/>
      <c r="BR162" s="211"/>
      <c r="BS162" s="211"/>
      <c r="BT162" s="211"/>
      <c r="BU162" s="211"/>
      <c r="BV162" s="211"/>
    </row>
    <row r="163" spans="1:74" x14ac:dyDescent="0.2">
      <c r="A163" s="211"/>
      <c r="B163" s="211"/>
      <c r="C163" s="211"/>
      <c r="D163" s="211"/>
      <c r="E163" s="211"/>
      <c r="F163" s="211"/>
      <c r="G163" s="211"/>
      <c r="H163" s="211"/>
      <c r="I163" s="211"/>
      <c r="J163" s="211"/>
      <c r="K163" s="211"/>
      <c r="L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  <c r="BI163" s="211"/>
      <c r="BJ163" s="211"/>
      <c r="BK163" s="211"/>
      <c r="BL163" s="211"/>
      <c r="BM163" s="211"/>
      <c r="BN163" s="211"/>
      <c r="BO163" s="211"/>
      <c r="BP163" s="211"/>
      <c r="BQ163" s="211"/>
      <c r="BR163" s="211"/>
      <c r="BS163" s="211"/>
      <c r="BT163" s="211"/>
      <c r="BU163" s="211"/>
      <c r="BV163" s="211"/>
    </row>
  </sheetData>
  <mergeCells count="10">
    <mergeCell ref="A1:E1"/>
    <mergeCell ref="S8:W8"/>
    <mergeCell ref="M26:M27"/>
    <mergeCell ref="M19:M20"/>
    <mergeCell ref="L26:L27"/>
    <mergeCell ref="L19:L20"/>
    <mergeCell ref="A6:A8"/>
    <mergeCell ref="A9:A11"/>
    <mergeCell ref="A12:A14"/>
    <mergeCell ref="A15:A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D0429-A374-4670-ACB5-6B910E36C53B}">
  <sheetPr>
    <tabColor rgb="FFFFFF00"/>
  </sheetPr>
  <dimension ref="A1:B20"/>
  <sheetViews>
    <sheetView workbookViewId="0">
      <selection activeCell="B31" sqref="B31"/>
    </sheetView>
  </sheetViews>
  <sheetFormatPr defaultColWidth="9" defaultRowHeight="12.75" x14ac:dyDescent="0.2"/>
  <cols>
    <col min="1" max="1" width="105.625" style="18" customWidth="1"/>
    <col min="2" max="16384" width="9" style="18"/>
  </cols>
  <sheetData>
    <row r="1" spans="1:2" x14ac:dyDescent="0.2">
      <c r="A1" s="25" t="s">
        <v>34</v>
      </c>
      <c r="B1" s="28"/>
    </row>
    <row r="2" spans="1:2" x14ac:dyDescent="0.2">
      <c r="A2" s="26"/>
      <c r="B2" s="29"/>
    </row>
    <row r="3" spans="1:2" x14ac:dyDescent="0.2">
      <c r="A3" s="26" t="s">
        <v>35</v>
      </c>
      <c r="B3" s="29"/>
    </row>
    <row r="4" spans="1:2" x14ac:dyDescent="0.2">
      <c r="A4" s="26" t="s">
        <v>36</v>
      </c>
      <c r="B4" s="29"/>
    </row>
    <row r="5" spans="1:2" x14ac:dyDescent="0.2">
      <c r="A5" s="26" t="s">
        <v>27</v>
      </c>
      <c r="B5" s="29"/>
    </row>
    <row r="6" spans="1:2" x14ac:dyDescent="0.2">
      <c r="A6" s="26"/>
      <c r="B6" s="29"/>
    </row>
    <row r="7" spans="1:2" x14ac:dyDescent="0.2">
      <c r="A7" s="32" t="s">
        <v>37</v>
      </c>
      <c r="B7" s="29"/>
    </row>
    <row r="8" spans="1:2" x14ac:dyDescent="0.2">
      <c r="A8" s="27" t="s">
        <v>38</v>
      </c>
      <c r="B8" s="29"/>
    </row>
    <row r="9" spans="1:2" x14ac:dyDescent="0.2">
      <c r="A9" s="27"/>
      <c r="B9" s="29"/>
    </row>
    <row r="10" spans="1:2" x14ac:dyDescent="0.2">
      <c r="A10" s="27" t="s">
        <v>39</v>
      </c>
      <c r="B10" s="29"/>
    </row>
    <row r="11" spans="1:2" x14ac:dyDescent="0.2">
      <c r="A11" s="27" t="s">
        <v>28</v>
      </c>
      <c r="B11" s="29"/>
    </row>
    <row r="12" spans="1:2" x14ac:dyDescent="0.2">
      <c r="A12" s="27"/>
      <c r="B12" s="29"/>
    </row>
    <row r="13" spans="1:2" x14ac:dyDescent="0.2">
      <c r="A13" s="26" t="s">
        <v>29</v>
      </c>
      <c r="B13" s="29"/>
    </row>
    <row r="14" spans="1:2" x14ac:dyDescent="0.2">
      <c r="A14" s="26" t="s">
        <v>30</v>
      </c>
      <c r="B14" s="29"/>
    </row>
    <row r="15" spans="1:2" x14ac:dyDescent="0.2">
      <c r="A15" s="26" t="s">
        <v>31</v>
      </c>
      <c r="B15" s="29"/>
    </row>
    <row r="16" spans="1:2" x14ac:dyDescent="0.2">
      <c r="A16" s="26" t="s">
        <v>32</v>
      </c>
      <c r="B16" s="29"/>
    </row>
    <row r="17" spans="1:2" x14ac:dyDescent="0.2">
      <c r="A17" s="26"/>
      <c r="B17" s="29"/>
    </row>
    <row r="18" spans="1:2" x14ac:dyDescent="0.2">
      <c r="A18" s="26" t="s">
        <v>33</v>
      </c>
      <c r="B18" s="29"/>
    </row>
    <row r="19" spans="1:2" x14ac:dyDescent="0.2">
      <c r="A19" s="26"/>
      <c r="B19" s="29"/>
    </row>
    <row r="20" spans="1:2" x14ac:dyDescent="0.2">
      <c r="A20" s="31" t="s">
        <v>40</v>
      </c>
      <c r="B20" s="3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AX57"/>
  <sheetViews>
    <sheetView zoomScale="80" zoomScaleNormal="8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40" sqref="A40"/>
    </sheetView>
  </sheetViews>
  <sheetFormatPr defaultColWidth="9" defaultRowHeight="12.75" outlineLevelCol="1" x14ac:dyDescent="0.2"/>
  <cols>
    <col min="1" max="1" width="20.625" style="18" bestFit="1" customWidth="1"/>
    <col min="2" max="2" width="25" style="18" bestFit="1" customWidth="1"/>
    <col min="3" max="3" width="7.75" style="18" customWidth="1"/>
    <col min="4" max="4" width="25.75" style="18" customWidth="1"/>
    <col min="5" max="5" width="16.625" style="18" bestFit="1" customWidth="1"/>
    <col min="6" max="17" width="9.125" style="18" customWidth="1" outlineLevel="1"/>
    <col min="18" max="18" width="13.125" style="98" customWidth="1"/>
    <col min="19" max="19" width="9" style="18"/>
    <col min="20" max="20" width="16.625" style="18" bestFit="1" customWidth="1"/>
    <col min="21" max="21" width="7.125" style="18" customWidth="1" outlineLevel="1"/>
    <col min="22" max="32" width="9.125" style="18" customWidth="1" outlineLevel="1"/>
    <col min="33" max="33" width="13.125" style="158" customWidth="1"/>
    <col min="34" max="34" width="9" style="18"/>
    <col min="35" max="35" width="16.625" style="18" bestFit="1" customWidth="1"/>
    <col min="36" max="36" width="7.125" style="18" customWidth="1" outlineLevel="1"/>
    <col min="37" max="47" width="9.125" style="18" customWidth="1" outlineLevel="1"/>
    <col min="48" max="48" width="13.125" style="158" customWidth="1"/>
    <col min="49" max="16384" width="9" style="18"/>
  </cols>
  <sheetData>
    <row r="1" spans="1:48" s="338" customFormat="1" ht="20.100000000000001" customHeight="1" thickBot="1" x14ac:dyDescent="0.25">
      <c r="A1" s="337" t="s">
        <v>318</v>
      </c>
    </row>
    <row r="2" spans="1:48" s="174" customFormat="1" ht="28.5" customHeight="1" x14ac:dyDescent="0.2">
      <c r="A2" s="311" t="s">
        <v>310</v>
      </c>
      <c r="B2" s="311" t="s">
        <v>320</v>
      </c>
      <c r="C2" s="310" t="s">
        <v>41</v>
      </c>
      <c r="D2" s="201"/>
      <c r="E2" s="339" t="s">
        <v>264</v>
      </c>
      <c r="F2" s="340"/>
      <c r="G2" s="340"/>
      <c r="H2" s="340"/>
      <c r="I2" s="340"/>
      <c r="J2" s="340"/>
      <c r="K2" s="341"/>
      <c r="L2" s="342" t="s">
        <v>285</v>
      </c>
      <c r="M2" s="343"/>
      <c r="N2" s="343"/>
      <c r="O2" s="343"/>
      <c r="P2" s="343"/>
      <c r="Q2" s="343"/>
      <c r="R2" s="344"/>
      <c r="T2" s="339" t="s">
        <v>264</v>
      </c>
      <c r="U2" s="340"/>
      <c r="V2" s="340"/>
      <c r="W2" s="340"/>
      <c r="X2" s="340"/>
      <c r="Y2" s="340"/>
      <c r="Z2" s="341"/>
      <c r="AA2" s="342" t="s">
        <v>285</v>
      </c>
      <c r="AB2" s="343"/>
      <c r="AC2" s="343"/>
      <c r="AD2" s="343"/>
      <c r="AE2" s="343"/>
      <c r="AF2" s="343"/>
      <c r="AG2" s="344"/>
      <c r="AI2" s="339" t="s">
        <v>264</v>
      </c>
      <c r="AJ2" s="340"/>
      <c r="AK2" s="340"/>
      <c r="AL2" s="340"/>
      <c r="AM2" s="340"/>
      <c r="AN2" s="340"/>
      <c r="AO2" s="341"/>
      <c r="AP2" s="342" t="s">
        <v>285</v>
      </c>
      <c r="AQ2" s="343"/>
      <c r="AR2" s="343"/>
      <c r="AS2" s="343"/>
      <c r="AT2" s="343"/>
      <c r="AU2" s="343"/>
      <c r="AV2" s="344"/>
    </row>
    <row r="3" spans="1:48" s="174" customFormat="1" x14ac:dyDescent="0.2">
      <c r="A3" s="159" t="s">
        <v>42</v>
      </c>
      <c r="B3" s="309" t="s">
        <v>43</v>
      </c>
      <c r="C3" s="309"/>
      <c r="D3" s="144"/>
      <c r="E3" s="325">
        <v>2020</v>
      </c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232"/>
      <c r="T3" s="175">
        <v>2019</v>
      </c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6"/>
      <c r="AI3" s="175">
        <v>2018</v>
      </c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6"/>
    </row>
    <row r="4" spans="1:48" s="174" customFormat="1" x14ac:dyDescent="0.2">
      <c r="A4" s="161"/>
      <c r="B4" s="309" t="s">
        <v>271</v>
      </c>
      <c r="C4" s="309"/>
      <c r="D4" s="144"/>
      <c r="E4" s="229" t="s">
        <v>259</v>
      </c>
      <c r="F4" s="229" t="s">
        <v>286</v>
      </c>
      <c r="G4" s="229" t="s">
        <v>287</v>
      </c>
      <c r="H4" s="229" t="s">
        <v>288</v>
      </c>
      <c r="I4" s="229" t="s">
        <v>289</v>
      </c>
      <c r="J4" s="229" t="s">
        <v>290</v>
      </c>
      <c r="K4" s="229" t="s">
        <v>291</v>
      </c>
      <c r="L4" s="19" t="s">
        <v>286</v>
      </c>
      <c r="M4" s="19" t="s">
        <v>287</v>
      </c>
      <c r="N4" s="19" t="s">
        <v>288</v>
      </c>
      <c r="O4" s="19" t="s">
        <v>289</v>
      </c>
      <c r="P4" s="19" t="s">
        <v>290</v>
      </c>
      <c r="Q4" s="19" t="s">
        <v>291</v>
      </c>
      <c r="R4" s="233" t="s">
        <v>260</v>
      </c>
      <c r="T4" s="200" t="s">
        <v>259</v>
      </c>
      <c r="U4" s="200" t="s">
        <v>286</v>
      </c>
      <c r="V4" s="200" t="s">
        <v>287</v>
      </c>
      <c r="W4" s="200" t="s">
        <v>288</v>
      </c>
      <c r="X4" s="200" t="s">
        <v>289</v>
      </c>
      <c r="Y4" s="200" t="s">
        <v>290</v>
      </c>
      <c r="Z4" s="200" t="s">
        <v>291</v>
      </c>
      <c r="AA4" s="19" t="s">
        <v>292</v>
      </c>
      <c r="AB4" s="19" t="s">
        <v>287</v>
      </c>
      <c r="AC4" s="19" t="s">
        <v>288</v>
      </c>
      <c r="AD4" s="19" t="s">
        <v>289</v>
      </c>
      <c r="AE4" s="19" t="s">
        <v>290</v>
      </c>
      <c r="AF4" s="19" t="s">
        <v>291</v>
      </c>
      <c r="AG4" s="176" t="s">
        <v>260</v>
      </c>
      <c r="AI4" s="200" t="s">
        <v>259</v>
      </c>
      <c r="AJ4" s="200" t="s">
        <v>286</v>
      </c>
      <c r="AK4" s="200" t="s">
        <v>287</v>
      </c>
      <c r="AL4" s="200" t="s">
        <v>288</v>
      </c>
      <c r="AM4" s="200" t="s">
        <v>289</v>
      </c>
      <c r="AN4" s="200" t="s">
        <v>290</v>
      </c>
      <c r="AO4" s="200" t="s">
        <v>291</v>
      </c>
      <c r="AP4" s="19" t="s">
        <v>292</v>
      </c>
      <c r="AQ4" s="19" t="s">
        <v>287</v>
      </c>
      <c r="AR4" s="19" t="s">
        <v>288</v>
      </c>
      <c r="AS4" s="19" t="s">
        <v>289</v>
      </c>
      <c r="AT4" s="19" t="s">
        <v>290</v>
      </c>
      <c r="AU4" s="19" t="s">
        <v>291</v>
      </c>
      <c r="AV4" s="176" t="s">
        <v>260</v>
      </c>
    </row>
    <row r="5" spans="1:48" s="174" customFormat="1" x14ac:dyDescent="0.2">
      <c r="A5" s="307" t="s">
        <v>284</v>
      </c>
      <c r="B5" s="207"/>
      <c r="C5" s="207"/>
      <c r="D5" s="207"/>
      <c r="E5" s="209"/>
      <c r="F5" s="208"/>
      <c r="G5" s="208"/>
      <c r="H5" s="208"/>
      <c r="I5" s="208"/>
      <c r="J5" s="208"/>
      <c r="K5" s="208"/>
      <c r="L5" s="215">
        <f>SUM(L11+L18+L35+L39)</f>
        <v>0</v>
      </c>
      <c r="M5" s="215">
        <f t="shared" ref="M5:Q5" si="0">SUM(M11+M18+M35+M39)</f>
        <v>0</v>
      </c>
      <c r="N5" s="215">
        <f t="shared" si="0"/>
        <v>0</v>
      </c>
      <c r="O5" s="215">
        <f t="shared" si="0"/>
        <v>0</v>
      </c>
      <c r="P5" s="215">
        <f t="shared" si="0"/>
        <v>0</v>
      </c>
      <c r="Q5" s="215">
        <f t="shared" si="0"/>
        <v>0</v>
      </c>
      <c r="R5" s="215">
        <f>SUM(L5:Q5)</f>
        <v>0</v>
      </c>
      <c r="T5" s="209"/>
      <c r="U5" s="208"/>
      <c r="V5" s="208"/>
      <c r="W5" s="208"/>
      <c r="X5" s="208"/>
      <c r="Y5" s="208"/>
      <c r="Z5" s="208"/>
      <c r="AA5" s="215">
        <f>SUM(AA11+AA18+AA35+AA39)</f>
        <v>0</v>
      </c>
      <c r="AB5" s="215">
        <f t="shared" ref="AB5:AF5" si="1">SUM(AB11+AB18+AB35+AB39)</f>
        <v>0</v>
      </c>
      <c r="AC5" s="215">
        <f t="shared" si="1"/>
        <v>0</v>
      </c>
      <c r="AD5" s="215">
        <f t="shared" si="1"/>
        <v>0</v>
      </c>
      <c r="AE5" s="215">
        <f t="shared" si="1"/>
        <v>0</v>
      </c>
      <c r="AF5" s="215">
        <f t="shared" si="1"/>
        <v>0</v>
      </c>
      <c r="AG5" s="215">
        <f>SUM(AA5:AF5)</f>
        <v>0</v>
      </c>
      <c r="AI5" s="314"/>
      <c r="AJ5" s="323"/>
      <c r="AK5" s="323"/>
      <c r="AL5" s="323"/>
      <c r="AM5" s="323"/>
      <c r="AN5" s="323"/>
      <c r="AO5" s="323"/>
      <c r="AP5" s="315">
        <f>SUM(AP11+AP18+AP35+AP39)</f>
        <v>0</v>
      </c>
      <c r="AQ5" s="315">
        <f t="shared" ref="AQ5:AT5" si="2">SUM(AQ11+AQ18+AQ35+AQ39)</f>
        <v>0</v>
      </c>
      <c r="AR5" s="315">
        <f t="shared" si="2"/>
        <v>0</v>
      </c>
      <c r="AS5" s="315">
        <f t="shared" si="2"/>
        <v>0</v>
      </c>
      <c r="AT5" s="315">
        <f t="shared" si="2"/>
        <v>0</v>
      </c>
      <c r="AU5" s="315">
        <f>SUM(AU11+AU18+AU35+AU39)</f>
        <v>0</v>
      </c>
      <c r="AV5" s="315">
        <f>SUM(AP5:AU5)</f>
        <v>0</v>
      </c>
    </row>
    <row r="6" spans="1:48" s="174" customFormat="1" x14ac:dyDescent="0.2">
      <c r="A6" s="160" t="s">
        <v>12</v>
      </c>
      <c r="B6" s="162" t="s">
        <v>45</v>
      </c>
      <c r="C6" s="162" t="s">
        <v>46</v>
      </c>
      <c r="D6" s="19" t="str">
        <f>C6</f>
        <v>kWh (el)</v>
      </c>
      <c r="E6" s="202">
        <f>SUM(F6:K6)</f>
        <v>0</v>
      </c>
      <c r="F6" s="20"/>
      <c r="G6" s="20"/>
      <c r="H6" s="20"/>
      <c r="I6" s="20"/>
      <c r="J6" s="20"/>
      <c r="K6" s="20"/>
      <c r="L6" s="212">
        <f>F6*VLOOKUP(D6,Emissionssfaktorer!$A:$C,3,0)</f>
        <v>0</v>
      </c>
      <c r="M6" s="212">
        <f>G6*VLOOKUP(D6,Emissionssfaktorer!$A:$C,3,0)</f>
        <v>0</v>
      </c>
      <c r="N6" s="212">
        <f>H6*VLOOKUP(D6,Emissionssfaktorer!$A:$C,3,0)</f>
        <v>0</v>
      </c>
      <c r="O6" s="212">
        <f>I6*VLOOKUP(D6,Emissionssfaktorer!$A:$C,3,0)</f>
        <v>0</v>
      </c>
      <c r="P6" s="212">
        <f>J6*VLOOKUP(D6,Emissionssfaktorer!$A:$C,3,0)</f>
        <v>0</v>
      </c>
      <c r="Q6" s="212">
        <f>K6*VLOOKUP(D6,Emissionssfaktorer!$A:$C,3,0)</f>
        <v>0</v>
      </c>
      <c r="R6" s="234">
        <f>SUM(L6:Q6)</f>
        <v>0</v>
      </c>
      <c r="S6" s="250"/>
      <c r="T6" s="202">
        <f>SUM(U6:Z6)</f>
        <v>0</v>
      </c>
      <c r="U6" s="20"/>
      <c r="V6" s="20"/>
      <c r="W6" s="20"/>
      <c r="X6" s="20"/>
      <c r="Y6" s="20"/>
      <c r="Z6" s="20"/>
      <c r="AA6" s="212">
        <f>U6*VLOOKUP(D6,Emissionssfaktorer!$P:$R,3,0)</f>
        <v>0</v>
      </c>
      <c r="AB6" s="212">
        <f>V6*VLOOKUP(D6,Emissionssfaktorer!$P:$R,3,0)</f>
        <v>0</v>
      </c>
      <c r="AC6" s="212">
        <f>W6*VLOOKUP(D6,Emissionssfaktorer!$P:$R,3,0)</f>
        <v>0</v>
      </c>
      <c r="AD6" s="212">
        <f>X6*VLOOKUP(D6,Emissionssfaktorer!$P:$R,3,0)</f>
        <v>0</v>
      </c>
      <c r="AE6" s="212">
        <f>Y6*VLOOKUP(D6,Emissionssfaktorer!$P:$R,3,0)</f>
        <v>0</v>
      </c>
      <c r="AF6" s="212">
        <f>Z6*VLOOKUP(D6,Emissionssfaktorer!$P:$R,3,0)</f>
        <v>0</v>
      </c>
      <c r="AG6" s="234">
        <f>SUM(AA6:AF6)</f>
        <v>0</v>
      </c>
      <c r="AI6" s="320">
        <f>SUM(AJ6:AO6)</f>
        <v>0</v>
      </c>
      <c r="AJ6" s="253"/>
      <c r="AK6" s="253"/>
      <c r="AL6" s="253"/>
      <c r="AM6" s="253"/>
      <c r="AN6" s="253"/>
      <c r="AO6" s="253"/>
      <c r="AP6" s="324">
        <f>AJ6*VLOOKUP(D6,Emissionssfaktorer!$Y:$AA,3,0)</f>
        <v>0</v>
      </c>
      <c r="AQ6" s="324">
        <f>AK6*VLOOKUP(D6,Emissionssfaktorer!$Y:$AA,3,0)</f>
        <v>0</v>
      </c>
      <c r="AR6" s="324">
        <f>AL6*VLOOKUP(D6,Emissionssfaktorer!$Y:$AA,3,0)</f>
        <v>0</v>
      </c>
      <c r="AS6" s="324">
        <f>AM6*VLOOKUP(D6,Emissionssfaktorer!$Y:$AA,3,0)</f>
        <v>0</v>
      </c>
      <c r="AT6" s="324">
        <f>AN6*VLOOKUP(D6,Emissionssfaktorer!$Y:$AA,3,0)</f>
        <v>0</v>
      </c>
      <c r="AU6" s="324">
        <f>AO6*VLOOKUP(D6,Emissionssfaktorer!$Y:$AA,3,0)</f>
        <v>0</v>
      </c>
      <c r="AV6" s="233">
        <f>SUM(AP6:AU6)</f>
        <v>0</v>
      </c>
    </row>
    <row r="7" spans="1:48" s="174" customFormat="1" x14ac:dyDescent="0.2">
      <c r="A7" s="161"/>
      <c r="B7" s="162" t="s">
        <v>47</v>
      </c>
      <c r="C7" s="162" t="s">
        <v>46</v>
      </c>
      <c r="D7" s="19" t="str">
        <f>C7</f>
        <v>kWh (el)</v>
      </c>
      <c r="E7" s="202">
        <f t="shared" ref="E7:E10" si="3">SUM(F7:K7)</f>
        <v>0</v>
      </c>
      <c r="F7" s="20"/>
      <c r="G7" s="20"/>
      <c r="H7" s="20"/>
      <c r="I7" s="20"/>
      <c r="J7" s="20"/>
      <c r="K7" s="20"/>
      <c r="L7" s="212">
        <f>F7*VLOOKUP(D7,Emissionssfaktorer!$A:$C,3,0)</f>
        <v>0</v>
      </c>
      <c r="M7" s="212">
        <f>G7*VLOOKUP(D7,Emissionssfaktorer!$A:$C,3,0)</f>
        <v>0</v>
      </c>
      <c r="N7" s="212">
        <f>H7*VLOOKUP(D7,Emissionssfaktorer!$A:$C,3,0)</f>
        <v>0</v>
      </c>
      <c r="O7" s="212">
        <f>I7*VLOOKUP(D7,Emissionssfaktorer!$A:$C,3,0)</f>
        <v>0</v>
      </c>
      <c r="P7" s="212">
        <f>J7*VLOOKUP(D7,Emissionssfaktorer!$A:$C,3,0)</f>
        <v>0</v>
      </c>
      <c r="Q7" s="212">
        <f>K7*VLOOKUP(D7,Emissionssfaktorer!$A:$C,3,0)</f>
        <v>0</v>
      </c>
      <c r="R7" s="234">
        <f t="shared" ref="R7:R38" si="4">SUM(L7:Q7)</f>
        <v>0</v>
      </c>
      <c r="S7" s="250"/>
      <c r="T7" s="202">
        <f t="shared" ref="T7:T10" si="5">SUM(U7:Z7)</f>
        <v>0</v>
      </c>
      <c r="U7" s="20"/>
      <c r="V7" s="20"/>
      <c r="W7" s="20"/>
      <c r="X7" s="20"/>
      <c r="Y7" s="20"/>
      <c r="Z7" s="20"/>
      <c r="AA7" s="212">
        <f>U7*VLOOKUP(D7,Emissionssfaktorer!$P:$R,3,0)</f>
        <v>0</v>
      </c>
      <c r="AB7" s="212">
        <f>V7*VLOOKUP(D7,Emissionssfaktorer!$P:$R,3,0)</f>
        <v>0</v>
      </c>
      <c r="AC7" s="212">
        <f>W7*VLOOKUP(D7,Emissionssfaktorer!$P:$R,3,0)</f>
        <v>0</v>
      </c>
      <c r="AD7" s="212">
        <f>X7*VLOOKUP(D7,Emissionssfaktorer!$P:$R,3,0)</f>
        <v>0</v>
      </c>
      <c r="AE7" s="212">
        <f>Y7*VLOOKUP(D7,Emissionssfaktorer!$P:$R,3,0)</f>
        <v>0</v>
      </c>
      <c r="AF7" s="212">
        <f>Z7*VLOOKUP(D7,Emissionssfaktorer!$P:$R,3,0)</f>
        <v>0</v>
      </c>
      <c r="AG7" s="234">
        <f t="shared" ref="AG7:AG38" si="6">SUM(AA7:AF7)</f>
        <v>0</v>
      </c>
      <c r="AI7" s="320">
        <f t="shared" ref="AI7:AI10" si="7">SUM(AJ7:AO7)</f>
        <v>0</v>
      </c>
      <c r="AJ7" s="253"/>
      <c r="AK7" s="253"/>
      <c r="AL7" s="253"/>
      <c r="AM7" s="253"/>
      <c r="AN7" s="253"/>
      <c r="AO7" s="253"/>
      <c r="AP7" s="324">
        <f>AJ7*VLOOKUP(D7,Emissionssfaktorer!$Y:$AA,3,0)</f>
        <v>0</v>
      </c>
      <c r="AQ7" s="324">
        <f>AK7*VLOOKUP(D7,Emissionssfaktorer!$Y:$AA,3,0)</f>
        <v>0</v>
      </c>
      <c r="AR7" s="324">
        <f>AL7*VLOOKUP(D7,Emissionssfaktorer!$Y:$AA,3,0)</f>
        <v>0</v>
      </c>
      <c r="AS7" s="324">
        <f>AM7*VLOOKUP(D7,Emissionssfaktorer!$Y:$AA,3,0)</f>
        <v>0</v>
      </c>
      <c r="AT7" s="324">
        <f>AN7*VLOOKUP(D7,Emissionssfaktorer!$Y:$AA,3,0)</f>
        <v>0</v>
      </c>
      <c r="AU7" s="324">
        <f>AO7*VLOOKUP(D7,Emissionssfaktorer!$Y:$AA,3,0)</f>
        <v>0</v>
      </c>
      <c r="AV7" s="233">
        <f t="shared" ref="AV7:AV38" si="8">SUM(AP7:AU7)</f>
        <v>0</v>
      </c>
    </row>
    <row r="8" spans="1:48" s="174" customFormat="1" x14ac:dyDescent="0.2">
      <c r="A8" s="161"/>
      <c r="B8" s="162" t="s">
        <v>48</v>
      </c>
      <c r="C8" s="162" t="s">
        <v>46</v>
      </c>
      <c r="D8" s="19" t="str">
        <f>C8</f>
        <v>kWh (el)</v>
      </c>
      <c r="E8" s="202">
        <f t="shared" si="3"/>
        <v>0</v>
      </c>
      <c r="F8" s="20"/>
      <c r="G8" s="20"/>
      <c r="H8" s="20"/>
      <c r="I8" s="20"/>
      <c r="J8" s="20"/>
      <c r="K8" s="20"/>
      <c r="L8" s="212">
        <f>F8*VLOOKUP(D8,Emissionssfaktorer!$A:$C,3,0)</f>
        <v>0</v>
      </c>
      <c r="M8" s="212">
        <f>G8*VLOOKUP(D8,Emissionssfaktorer!$A:$C,3,0)</f>
        <v>0</v>
      </c>
      <c r="N8" s="212">
        <f>H8*VLOOKUP(D8,Emissionssfaktorer!$A:$C,3,0)</f>
        <v>0</v>
      </c>
      <c r="O8" s="212">
        <f>I8*VLOOKUP(D8,Emissionssfaktorer!$A:$C,3,0)</f>
        <v>0</v>
      </c>
      <c r="P8" s="212">
        <f>J8*VLOOKUP(D8,Emissionssfaktorer!$A:$C,3,0)</f>
        <v>0</v>
      </c>
      <c r="Q8" s="212">
        <f>K8*VLOOKUP(D8,Emissionssfaktorer!$A:$C,3,0)</f>
        <v>0</v>
      </c>
      <c r="R8" s="234">
        <f t="shared" si="4"/>
        <v>0</v>
      </c>
      <c r="S8" s="250"/>
      <c r="T8" s="202">
        <f t="shared" si="5"/>
        <v>0</v>
      </c>
      <c r="U8" s="20"/>
      <c r="V8" s="20"/>
      <c r="W8" s="20"/>
      <c r="X8" s="20"/>
      <c r="Y8" s="20"/>
      <c r="Z8" s="20"/>
      <c r="AA8" s="212">
        <f>U8*VLOOKUP(D8,Emissionssfaktorer!$P:$R,3,0)</f>
        <v>0</v>
      </c>
      <c r="AB8" s="212">
        <f>V8*VLOOKUP(D8,Emissionssfaktorer!$P:$R,3,0)</f>
        <v>0</v>
      </c>
      <c r="AC8" s="212">
        <f>W8*VLOOKUP(D8,Emissionssfaktorer!$P:$R,3,0)</f>
        <v>0</v>
      </c>
      <c r="AD8" s="212">
        <f>X8*VLOOKUP(D8,Emissionssfaktorer!$P:$R,3,0)</f>
        <v>0</v>
      </c>
      <c r="AE8" s="212">
        <f>Y8*VLOOKUP(D8,Emissionssfaktorer!$P:$R,3,0)</f>
        <v>0</v>
      </c>
      <c r="AF8" s="212">
        <f>Z8*VLOOKUP(D8,Emissionssfaktorer!$P:$R,3,0)</f>
        <v>0</v>
      </c>
      <c r="AG8" s="234">
        <f t="shared" si="6"/>
        <v>0</v>
      </c>
      <c r="AI8" s="320">
        <f t="shared" si="7"/>
        <v>0</v>
      </c>
      <c r="AJ8" s="253"/>
      <c r="AK8" s="253"/>
      <c r="AL8" s="253"/>
      <c r="AM8" s="253"/>
      <c r="AN8" s="253"/>
      <c r="AO8" s="253"/>
      <c r="AP8" s="324">
        <f>AJ8*VLOOKUP(D8,Emissionssfaktorer!$Y:$AA,3,0)</f>
        <v>0</v>
      </c>
      <c r="AQ8" s="324">
        <f>AK8*VLOOKUP(D8,Emissionssfaktorer!$Y:$AA,3,0)</f>
        <v>0</v>
      </c>
      <c r="AR8" s="324">
        <f>AL8*VLOOKUP(D8,Emissionssfaktorer!$Y:$AA,3,0)</f>
        <v>0</v>
      </c>
      <c r="AS8" s="324">
        <f>AM8*VLOOKUP(D8,Emissionssfaktorer!$Y:$AA,3,0)</f>
        <v>0</v>
      </c>
      <c r="AT8" s="324">
        <f>AN8*VLOOKUP(D8,Emissionssfaktorer!$Y:$AA,3,0)</f>
        <v>0</v>
      </c>
      <c r="AU8" s="324">
        <f>AO8*VLOOKUP(D8,Emissionssfaktorer!$Y:$AA,3,0)</f>
        <v>0</v>
      </c>
      <c r="AV8" s="233">
        <f t="shared" si="8"/>
        <v>0</v>
      </c>
    </row>
    <row r="9" spans="1:48" s="174" customFormat="1" x14ac:dyDescent="0.2">
      <c r="A9" s="161"/>
      <c r="B9" s="162" t="s">
        <v>49</v>
      </c>
      <c r="C9" s="162" t="s">
        <v>46</v>
      </c>
      <c r="D9" s="19" t="str">
        <f>C9</f>
        <v>kWh (el)</v>
      </c>
      <c r="E9" s="202">
        <f t="shared" si="3"/>
        <v>0</v>
      </c>
      <c r="F9" s="20"/>
      <c r="G9" s="20"/>
      <c r="H9" s="20"/>
      <c r="I9" s="20"/>
      <c r="J9" s="20"/>
      <c r="K9" s="20"/>
      <c r="L9" s="212">
        <f>F9*VLOOKUP(D9,Emissionssfaktorer!$A:$C,3,0)</f>
        <v>0</v>
      </c>
      <c r="M9" s="225">
        <f>G9*VLOOKUP(C9,Emissionssfaktorer!$A:$C,3,0)</f>
        <v>0</v>
      </c>
      <c r="N9" s="212">
        <f>H9*VLOOKUP(D9,Emissionssfaktorer!$A:$C,3,0)</f>
        <v>0</v>
      </c>
      <c r="O9" s="212">
        <f>I9*VLOOKUP(D9,Emissionssfaktorer!$A:$C,3,0)</f>
        <v>0</v>
      </c>
      <c r="P9" s="212">
        <f>J9*VLOOKUP(D9,Emissionssfaktorer!$A:$C,3,0)</f>
        <v>0</v>
      </c>
      <c r="Q9" s="212">
        <f>K9*VLOOKUP(D9,Emissionssfaktorer!$A:$C,3,0)</f>
        <v>0</v>
      </c>
      <c r="R9" s="234">
        <f t="shared" si="4"/>
        <v>0</v>
      </c>
      <c r="S9" s="250"/>
      <c r="T9" s="202">
        <f t="shared" si="5"/>
        <v>0</v>
      </c>
      <c r="U9" s="20"/>
      <c r="V9" s="20"/>
      <c r="W9" s="20"/>
      <c r="X9" s="20"/>
      <c r="Y9" s="20"/>
      <c r="Z9" s="20"/>
      <c r="AA9" s="212">
        <f>U9*VLOOKUP(D9,Emissionssfaktorer!$P:$R,3,0)</f>
        <v>0</v>
      </c>
      <c r="AB9" s="212">
        <f>V9*VLOOKUP(D9,Emissionssfaktorer!$P:$R,3,0)</f>
        <v>0</v>
      </c>
      <c r="AC9" s="212">
        <f>W9*VLOOKUP(D9,Emissionssfaktorer!$P:$R,3,0)</f>
        <v>0</v>
      </c>
      <c r="AD9" s="212">
        <f>X9*VLOOKUP(D9,Emissionssfaktorer!$P:$R,3,0)</f>
        <v>0</v>
      </c>
      <c r="AE9" s="212">
        <f>Y9*VLOOKUP(D9,Emissionssfaktorer!$P:$R,3,0)</f>
        <v>0</v>
      </c>
      <c r="AF9" s="212">
        <f>Z9*VLOOKUP(D9,Emissionssfaktorer!$P:$R,3,0)</f>
        <v>0</v>
      </c>
      <c r="AG9" s="234">
        <f t="shared" si="6"/>
        <v>0</v>
      </c>
      <c r="AI9" s="320">
        <f t="shared" si="7"/>
        <v>0</v>
      </c>
      <c r="AJ9" s="253"/>
      <c r="AK9" s="253"/>
      <c r="AL9" s="253"/>
      <c r="AM9" s="253"/>
      <c r="AN9" s="253"/>
      <c r="AO9" s="253"/>
      <c r="AP9" s="324">
        <f>AJ9*VLOOKUP(D9,Emissionssfaktorer!$Y:$AA,3,0)</f>
        <v>0</v>
      </c>
      <c r="AQ9" s="324">
        <f>AK9*VLOOKUP(D9,Emissionssfaktorer!$Y:$AA,3,0)</f>
        <v>0</v>
      </c>
      <c r="AR9" s="324">
        <f>AL9*VLOOKUP(D9,Emissionssfaktorer!$Y:$AA,3,0)</f>
        <v>0</v>
      </c>
      <c r="AS9" s="324">
        <f>AM9*VLOOKUP(D9,Emissionssfaktorer!$Y:$AA,3,0)</f>
        <v>0</v>
      </c>
      <c r="AT9" s="324">
        <f>AN9*VLOOKUP(D9,Emissionssfaktorer!$Y:$AA,3,0)</f>
        <v>0</v>
      </c>
      <c r="AU9" s="324">
        <f>AO9*VLOOKUP(D9,Emissionssfaktorer!$Y:$AA,3,0)</f>
        <v>0</v>
      </c>
      <c r="AV9" s="233">
        <f t="shared" si="8"/>
        <v>0</v>
      </c>
    </row>
    <row r="10" spans="1:48" s="174" customFormat="1" x14ac:dyDescent="0.2">
      <c r="A10" s="161"/>
      <c r="B10" s="195" t="s">
        <v>50</v>
      </c>
      <c r="C10" s="195" t="s">
        <v>46</v>
      </c>
      <c r="D10" s="196" t="s">
        <v>46</v>
      </c>
      <c r="E10" s="202">
        <f t="shared" si="3"/>
        <v>0</v>
      </c>
      <c r="F10" s="197"/>
      <c r="G10" s="197"/>
      <c r="H10" s="197"/>
      <c r="I10" s="197"/>
      <c r="J10" s="197"/>
      <c r="K10" s="197"/>
      <c r="L10" s="213">
        <f>F10*VLOOKUP(D10,Emissionssfaktorer!$A:$C,3,0)</f>
        <v>0</v>
      </c>
      <c r="M10" s="213">
        <f>G10*VLOOKUP(D10,Emissionssfaktorer!$A:$C,3,0)</f>
        <v>0</v>
      </c>
      <c r="N10" s="213">
        <f>H10*VLOOKUP(D10,Emissionssfaktorer!$A:$C,3,0)</f>
        <v>0</v>
      </c>
      <c r="O10" s="213">
        <f>I10*VLOOKUP(D10,Emissionssfaktorer!$A:$C,3,0)</f>
        <v>0</v>
      </c>
      <c r="P10" s="213">
        <f>J10*VLOOKUP(D10,Emissionssfaktorer!$A:$C,3,0)</f>
        <v>0</v>
      </c>
      <c r="Q10" s="212">
        <f>K10*VLOOKUP(D10,Emissionssfaktorer!$A:$C,3,0)</f>
        <v>0</v>
      </c>
      <c r="R10" s="234">
        <f t="shared" si="4"/>
        <v>0</v>
      </c>
      <c r="S10" s="250"/>
      <c r="T10" s="202">
        <f t="shared" si="5"/>
        <v>0</v>
      </c>
      <c r="U10" s="197"/>
      <c r="V10" s="197"/>
      <c r="W10" s="197"/>
      <c r="X10" s="20"/>
      <c r="Y10" s="20"/>
      <c r="Z10" s="20"/>
      <c r="AA10" s="212">
        <f>U10*VLOOKUP(D10,Emissionssfaktorer!$P:$R,3,0)</f>
        <v>0</v>
      </c>
      <c r="AB10" s="212">
        <f>V10*VLOOKUP(D10,Emissionssfaktorer!$P:$R,3,0)</f>
        <v>0</v>
      </c>
      <c r="AC10" s="212">
        <f>W10*VLOOKUP(D10,Emissionssfaktorer!$P:$R,3,0)</f>
        <v>0</v>
      </c>
      <c r="AD10" s="212">
        <f>X10*VLOOKUP(D10,Emissionssfaktorer!$P:$R,3,0)</f>
        <v>0</v>
      </c>
      <c r="AE10" s="212">
        <f>Y10*VLOOKUP(D10,Emissionssfaktorer!$P:$R,3,0)</f>
        <v>0</v>
      </c>
      <c r="AF10" s="212">
        <f>Z10*VLOOKUP(D10,Emissionssfaktorer!$P:$R,3,0)</f>
        <v>0</v>
      </c>
      <c r="AG10" s="234">
        <f t="shared" si="6"/>
        <v>0</v>
      </c>
      <c r="AI10" s="320">
        <f t="shared" si="7"/>
        <v>0</v>
      </c>
      <c r="AJ10" s="253"/>
      <c r="AK10" s="253"/>
      <c r="AL10" s="253"/>
      <c r="AM10" s="253"/>
      <c r="AN10" s="253"/>
      <c r="AO10" s="253"/>
      <c r="AP10" s="324">
        <f>AJ10*VLOOKUP(D10,Emissionssfaktorer!$Y:$AA,3,0)</f>
        <v>0</v>
      </c>
      <c r="AQ10" s="324">
        <f>AK10*VLOOKUP(D10,Emissionssfaktorer!$Y:$AA,3,0)</f>
        <v>0</v>
      </c>
      <c r="AR10" s="324">
        <f>AL10*VLOOKUP(D10,Emissionssfaktorer!$Y:$AA,3,0)</f>
        <v>0</v>
      </c>
      <c r="AS10" s="324">
        <f>AM10*VLOOKUP(D10,Emissionssfaktorer!$Y:$AA,3,0)</f>
        <v>0</v>
      </c>
      <c r="AT10" s="324">
        <f>AN10*VLOOKUP(D10,Emissionssfaktorer!$Y:$AA,3,0)</f>
        <v>0</v>
      </c>
      <c r="AU10" s="324">
        <f>AO10*VLOOKUP(D10,Emissionssfaktorer!$Y:$AA,3,0)</f>
        <v>0</v>
      </c>
      <c r="AV10" s="233">
        <f t="shared" si="8"/>
        <v>0</v>
      </c>
    </row>
    <row r="11" spans="1:48" s="206" customFormat="1" ht="15" customHeight="1" thickBot="1" x14ac:dyDescent="0.25">
      <c r="A11" s="226" t="s">
        <v>274</v>
      </c>
      <c r="B11" s="256"/>
      <c r="C11" s="257"/>
      <c r="D11" s="257"/>
      <c r="E11" s="204"/>
      <c r="F11" s="205"/>
      <c r="G11" s="204"/>
      <c r="H11" s="204"/>
      <c r="I11" s="204"/>
      <c r="J11" s="204"/>
      <c r="K11" s="214"/>
      <c r="L11" s="214">
        <f t="shared" ref="L11" si="9">SUM(L6:L10)</f>
        <v>0</v>
      </c>
      <c r="M11" s="214">
        <f t="shared" ref="M11" si="10">SUM(M6:M10)</f>
        <v>0</v>
      </c>
      <c r="N11" s="214">
        <f t="shared" ref="N11" si="11">SUM(N6:N10)</f>
        <v>0</v>
      </c>
      <c r="O11" s="214">
        <f t="shared" ref="O11" si="12">SUM(O6:O10)</f>
        <v>0</v>
      </c>
      <c r="P11" s="214">
        <f t="shared" ref="P11" si="13">SUM(P6:P10)</f>
        <v>0</v>
      </c>
      <c r="Q11" s="214">
        <f t="shared" ref="Q11" si="14">SUM(Q6:Q10)</f>
        <v>0</v>
      </c>
      <c r="R11" s="214">
        <f t="shared" ref="R11" si="15">SUM(R6:R10)</f>
        <v>0</v>
      </c>
      <c r="S11" s="251"/>
      <c r="T11" s="204"/>
      <c r="U11" s="205"/>
      <c r="V11" s="204"/>
      <c r="W11" s="204"/>
      <c r="X11" s="319"/>
      <c r="Y11" s="319"/>
      <c r="Z11" s="316"/>
      <c r="AA11" s="316">
        <f t="shared" ref="AA11:AG11" si="16">SUM(AA6:AA10)</f>
        <v>0</v>
      </c>
      <c r="AB11" s="316">
        <f t="shared" si="16"/>
        <v>0</v>
      </c>
      <c r="AC11" s="316">
        <f t="shared" si="16"/>
        <v>0</v>
      </c>
      <c r="AD11" s="316">
        <f t="shared" si="16"/>
        <v>0</v>
      </c>
      <c r="AE11" s="316">
        <f t="shared" si="16"/>
        <v>0</v>
      </c>
      <c r="AF11" s="316">
        <f t="shared" si="16"/>
        <v>0</v>
      </c>
      <c r="AG11" s="214">
        <f t="shared" si="16"/>
        <v>0</v>
      </c>
      <c r="AI11" s="321"/>
      <c r="AJ11" s="334"/>
      <c r="AK11" s="334"/>
      <c r="AL11" s="334"/>
      <c r="AM11" s="334"/>
      <c r="AN11" s="334"/>
      <c r="AO11" s="334"/>
      <c r="AP11" s="254">
        <f t="shared" ref="AP11:AV11" si="17">SUM(AP6:AP10)</f>
        <v>0</v>
      </c>
      <c r="AQ11" s="254">
        <f t="shared" si="17"/>
        <v>0</v>
      </c>
      <c r="AR11" s="254">
        <f t="shared" si="17"/>
        <v>0</v>
      </c>
      <c r="AS11" s="254">
        <f t="shared" si="17"/>
        <v>0</v>
      </c>
      <c r="AT11" s="254">
        <f t="shared" si="17"/>
        <v>0</v>
      </c>
      <c r="AU11" s="254">
        <f t="shared" si="17"/>
        <v>0</v>
      </c>
      <c r="AV11" s="254">
        <f t="shared" si="17"/>
        <v>0</v>
      </c>
    </row>
    <row r="12" spans="1:48" s="174" customFormat="1" x14ac:dyDescent="0.2">
      <c r="A12" s="160" t="s">
        <v>261</v>
      </c>
      <c r="B12" s="165" t="s">
        <v>51</v>
      </c>
      <c r="C12" s="165" t="s">
        <v>52</v>
      </c>
      <c r="D12" s="198" t="str">
        <f>C12</f>
        <v>kWh (fv)</v>
      </c>
      <c r="E12" s="202">
        <f t="shared" ref="E12:E17" si="18">SUM(F12:K12)</f>
        <v>0</v>
      </c>
      <c r="F12" s="199"/>
      <c r="G12" s="252"/>
      <c r="H12" s="252"/>
      <c r="I12" s="252"/>
      <c r="J12" s="252"/>
      <c r="K12" s="252"/>
      <c r="L12" s="212">
        <f>F12*VLOOKUP(D12,Emissionssfaktorer!$A:$C,3,0)</f>
        <v>0</v>
      </c>
      <c r="M12" s="212">
        <f>G12*VLOOKUP(D12,Emissionssfaktorer!$A:$C,3,0)</f>
        <v>0</v>
      </c>
      <c r="N12" s="212">
        <f>H12*VLOOKUP(D12,Emissionssfaktorer!$A:$C,3,0)</f>
        <v>0</v>
      </c>
      <c r="O12" s="212">
        <f>I12*VLOOKUP(D12,Emissionssfaktorer!$A:$C,3,0)</f>
        <v>0</v>
      </c>
      <c r="P12" s="212">
        <f>J12*VLOOKUP(D12,Emissionssfaktorer!$A:$C,3,0)</f>
        <v>0</v>
      </c>
      <c r="Q12" s="212">
        <f>K12*VLOOKUP(D12,Emissionssfaktorer!$A:$C,3,0)</f>
        <v>0</v>
      </c>
      <c r="R12" s="234">
        <f t="shared" si="4"/>
        <v>0</v>
      </c>
      <c r="S12" s="250"/>
      <c r="T12" s="202">
        <f t="shared" ref="T12:T17" si="19">SUM(U12:Z12)</f>
        <v>0</v>
      </c>
      <c r="U12" s="199"/>
      <c r="V12" s="252"/>
      <c r="W12" s="252"/>
      <c r="X12" s="237"/>
      <c r="Y12" s="237"/>
      <c r="Z12" s="237"/>
      <c r="AA12" s="212">
        <f>U12*VLOOKUP(D12,Emissionssfaktorer!$P:$R,3,0)</f>
        <v>0</v>
      </c>
      <c r="AB12" s="212">
        <f>V12*VLOOKUP(D12,Emissionssfaktorer!$P:$R,3,0)</f>
        <v>0</v>
      </c>
      <c r="AC12" s="212">
        <f>W12*VLOOKUP(D12,Emissionssfaktorer!$P:$R,3,0)</f>
        <v>0</v>
      </c>
      <c r="AD12" s="212">
        <f>X12*VLOOKUP(D12,Emissionssfaktorer!$P:$R,3,0)</f>
        <v>0</v>
      </c>
      <c r="AE12" s="212">
        <f>Y12*VLOOKUP(D12,Emissionssfaktorer!$P:$R,3,0)</f>
        <v>0</v>
      </c>
      <c r="AF12" s="212">
        <f>Z12*VLOOKUP(D12,Emissionssfaktorer!$P:$R,3,0)</f>
        <v>0</v>
      </c>
      <c r="AG12" s="234">
        <f t="shared" si="6"/>
        <v>0</v>
      </c>
      <c r="AI12" s="320">
        <f t="shared" ref="AI12:AI17" si="20">SUM(AJ12:AO12)</f>
        <v>0</v>
      </c>
      <c r="AJ12" s="253"/>
      <c r="AK12" s="255"/>
      <c r="AL12" s="255"/>
      <c r="AM12" s="255"/>
      <c r="AN12" s="255"/>
      <c r="AO12" s="255"/>
      <c r="AP12" s="324">
        <f>AJ12*VLOOKUP(D12,Emissionssfaktorer!$Y:$AA,3,0)</f>
        <v>0</v>
      </c>
      <c r="AQ12" s="324">
        <f>AK12*VLOOKUP(D12,Emissionssfaktorer!$Y:$AA,3,0)</f>
        <v>0</v>
      </c>
      <c r="AR12" s="324">
        <f>AL12*VLOOKUP(D12,Emissionssfaktorer!$Y:$AA,3,0)</f>
        <v>0</v>
      </c>
      <c r="AS12" s="324">
        <f>AM12*VLOOKUP(D12,Emissionssfaktorer!$Y:$AA,3,0)</f>
        <v>0</v>
      </c>
      <c r="AT12" s="324">
        <f>AN12*VLOOKUP(D12,Emissionssfaktorer!$Y:$AA,3,0)</f>
        <v>0</v>
      </c>
      <c r="AU12" s="324">
        <f>AO12*VLOOKUP(D12,Emissionssfaktorer!$Y:$AA,3,0)</f>
        <v>0</v>
      </c>
      <c r="AV12" s="233">
        <f t="shared" si="8"/>
        <v>0</v>
      </c>
    </row>
    <row r="13" spans="1:48" s="174" customFormat="1" x14ac:dyDescent="0.2">
      <c r="A13" s="161"/>
      <c r="B13" s="162" t="s">
        <v>53</v>
      </c>
      <c r="C13" s="162" t="s">
        <v>54</v>
      </c>
      <c r="D13" s="19" t="str">
        <f>B13&amp;" - "&amp;C13</f>
        <v>Fyringsolie - liter</v>
      </c>
      <c r="E13" s="202">
        <f t="shared" si="18"/>
        <v>0</v>
      </c>
      <c r="F13" s="20"/>
      <c r="G13" s="20"/>
      <c r="H13" s="20"/>
      <c r="I13" s="20"/>
      <c r="J13" s="20"/>
      <c r="K13" s="20"/>
      <c r="L13" s="212">
        <f>F13*VLOOKUP(D13,Emissionssfaktorer!$A:$C,3,0)</f>
        <v>0</v>
      </c>
      <c r="M13" s="212">
        <f>G13*VLOOKUP(D13,Emissionssfaktorer!$A:$C,3,0)</f>
        <v>0</v>
      </c>
      <c r="N13" s="212">
        <f>H13*VLOOKUP(D13,Emissionssfaktorer!$A:$C,3,0)</f>
        <v>0</v>
      </c>
      <c r="O13" s="212">
        <f>I13*VLOOKUP(D13,Emissionssfaktorer!$A:$C,3,0)</f>
        <v>0</v>
      </c>
      <c r="P13" s="212">
        <f>J13*VLOOKUP(D13,Emissionssfaktorer!$A:$C,3,0)</f>
        <v>0</v>
      </c>
      <c r="Q13" s="212">
        <f>K13*VLOOKUP(D13,Emissionssfaktorer!$A:$C,3,0)</f>
        <v>0</v>
      </c>
      <c r="R13" s="234">
        <f t="shared" si="4"/>
        <v>0</v>
      </c>
      <c r="S13" s="250"/>
      <c r="T13" s="202">
        <f t="shared" si="19"/>
        <v>0</v>
      </c>
      <c r="U13" s="20"/>
      <c r="V13" s="20"/>
      <c r="W13" s="20"/>
      <c r="X13" s="20"/>
      <c r="Y13" s="20"/>
      <c r="Z13" s="20"/>
      <c r="AA13" s="212">
        <f>U13*VLOOKUP(D13,Emissionssfaktorer!$P:$R,3,0)</f>
        <v>0</v>
      </c>
      <c r="AB13" s="212">
        <f>V13*VLOOKUP(D13,Emissionssfaktorer!$P:$R,3,0)</f>
        <v>0</v>
      </c>
      <c r="AC13" s="212">
        <f>W13*VLOOKUP(D13,Emissionssfaktorer!$P:$R,3,0)</f>
        <v>0</v>
      </c>
      <c r="AD13" s="212">
        <f>X13*VLOOKUP(D13,Emissionssfaktorer!$P:$R,3,0)</f>
        <v>0</v>
      </c>
      <c r="AE13" s="212">
        <f>Y13*VLOOKUP(D13,Emissionssfaktorer!$P:$R,3,0)</f>
        <v>0</v>
      </c>
      <c r="AF13" s="212">
        <f>Z13*VLOOKUP(D13,Emissionssfaktorer!$P:$R,3,0)</f>
        <v>0</v>
      </c>
      <c r="AG13" s="234">
        <f t="shared" si="6"/>
        <v>0</v>
      </c>
      <c r="AI13" s="320">
        <f t="shared" si="20"/>
        <v>0</v>
      </c>
      <c r="AJ13" s="253"/>
      <c r="AK13" s="253"/>
      <c r="AL13" s="253"/>
      <c r="AM13" s="253"/>
      <c r="AN13" s="253"/>
      <c r="AO13" s="253"/>
      <c r="AP13" s="324">
        <f>AJ13*VLOOKUP(D13,Emissionssfaktorer!$Y:$AA,3,0)</f>
        <v>0</v>
      </c>
      <c r="AQ13" s="324">
        <f>AK13*VLOOKUP(D13,Emissionssfaktorer!$Y:$AA,3,0)</f>
        <v>0</v>
      </c>
      <c r="AR13" s="324">
        <f>AL13*VLOOKUP(D13,Emissionssfaktorer!$Y:$AA,3,0)</f>
        <v>0</v>
      </c>
      <c r="AS13" s="324">
        <f>AM13*VLOOKUP(D13,Emissionssfaktorer!$Y:$AA,3,0)</f>
        <v>0</v>
      </c>
      <c r="AT13" s="324">
        <f>AN13*VLOOKUP(D13,Emissionssfaktorer!$Y:$AA,3,0)</f>
        <v>0</v>
      </c>
      <c r="AU13" s="324">
        <f>AO13*VLOOKUP(D13,Emissionssfaktorer!$Y:$AA,3,0)</f>
        <v>0</v>
      </c>
      <c r="AV13" s="233">
        <f t="shared" si="8"/>
        <v>0</v>
      </c>
    </row>
    <row r="14" spans="1:48" s="174" customFormat="1" x14ac:dyDescent="0.2">
      <c r="A14" s="161"/>
      <c r="B14" s="162" t="s">
        <v>55</v>
      </c>
      <c r="C14" s="162" t="s">
        <v>54</v>
      </c>
      <c r="D14" s="19" t="str">
        <f>B14&amp;" - "&amp;C14</f>
        <v>Fyringsgasolie - liter</v>
      </c>
      <c r="E14" s="202">
        <f t="shared" si="18"/>
        <v>0</v>
      </c>
      <c r="F14" s="20"/>
      <c r="G14" s="20"/>
      <c r="H14" s="20"/>
      <c r="I14" s="20"/>
      <c r="J14" s="20"/>
      <c r="K14" s="20"/>
      <c r="L14" s="212">
        <f>F14*VLOOKUP(D14,Emissionssfaktorer!$A:$C,3,0)</f>
        <v>0</v>
      </c>
      <c r="M14" s="212">
        <f>G14*VLOOKUP(D14,Emissionssfaktorer!$A:$C,3,0)</f>
        <v>0</v>
      </c>
      <c r="N14" s="212">
        <f>H14*VLOOKUP(D14,Emissionssfaktorer!$A:$C,3,0)</f>
        <v>0</v>
      </c>
      <c r="O14" s="212">
        <f>I14*VLOOKUP(D14,Emissionssfaktorer!$A:$C,3,0)</f>
        <v>0</v>
      </c>
      <c r="P14" s="212">
        <f>J14*VLOOKUP(D14,Emissionssfaktorer!$A:$C,3,0)</f>
        <v>0</v>
      </c>
      <c r="Q14" s="212">
        <f>K14*VLOOKUP(D14,Emissionssfaktorer!$A:$C,3,0)</f>
        <v>0</v>
      </c>
      <c r="R14" s="234">
        <f t="shared" si="4"/>
        <v>0</v>
      </c>
      <c r="S14" s="250"/>
      <c r="T14" s="202">
        <f t="shared" si="19"/>
        <v>0</v>
      </c>
      <c r="U14" s="20"/>
      <c r="V14" s="20"/>
      <c r="W14" s="20"/>
      <c r="X14" s="20"/>
      <c r="Y14" s="20"/>
      <c r="Z14" s="20"/>
      <c r="AA14" s="212">
        <f>U14*VLOOKUP(D14,Emissionssfaktorer!$P:$R,3,0)</f>
        <v>0</v>
      </c>
      <c r="AB14" s="212">
        <f>V14*VLOOKUP(D14,Emissionssfaktorer!$P:$R,3,0)</f>
        <v>0</v>
      </c>
      <c r="AC14" s="212">
        <f>W14*VLOOKUP(D14,Emissionssfaktorer!$P:$R,3,0)</f>
        <v>0</v>
      </c>
      <c r="AD14" s="212">
        <f>X14*VLOOKUP(D14,Emissionssfaktorer!$P:$R,3,0)</f>
        <v>0</v>
      </c>
      <c r="AE14" s="212">
        <f>Y14*VLOOKUP(D14,Emissionssfaktorer!$P:$R,3,0)</f>
        <v>0</v>
      </c>
      <c r="AF14" s="212">
        <f>Z14*VLOOKUP(D14,Emissionssfaktorer!$P:$R,3,0)</f>
        <v>0</v>
      </c>
      <c r="AG14" s="234">
        <f t="shared" si="6"/>
        <v>0</v>
      </c>
      <c r="AI14" s="320">
        <f t="shared" si="20"/>
        <v>0</v>
      </c>
      <c r="AJ14" s="253"/>
      <c r="AK14" s="253"/>
      <c r="AL14" s="253"/>
      <c r="AM14" s="253"/>
      <c r="AN14" s="253"/>
      <c r="AO14" s="253"/>
      <c r="AP14" s="324">
        <f>AJ14*VLOOKUP(D14,Emissionssfaktorer!$Y:$AA,3,0)</f>
        <v>0</v>
      </c>
      <c r="AQ14" s="324">
        <f>AK14*VLOOKUP(D14,Emissionssfaktorer!$Y:$AA,3,0)</f>
        <v>0</v>
      </c>
      <c r="AR14" s="324">
        <f>AL14*VLOOKUP(D14,Emissionssfaktorer!$Y:$AA,3,0)</f>
        <v>0</v>
      </c>
      <c r="AS14" s="324">
        <f>AM14*VLOOKUP(D14,Emissionssfaktorer!$Y:$AA,3,0)</f>
        <v>0</v>
      </c>
      <c r="AT14" s="324">
        <f>AN14*VLOOKUP(D14,Emissionssfaktorer!$Y:$AA,3,0)</f>
        <v>0</v>
      </c>
      <c r="AU14" s="324">
        <f>AO14*VLOOKUP(D14,Emissionssfaktorer!$Y:$AA,3,0)</f>
        <v>0</v>
      </c>
      <c r="AV14" s="233">
        <f t="shared" si="8"/>
        <v>0</v>
      </c>
    </row>
    <row r="15" spans="1:48" s="174" customFormat="1" x14ac:dyDescent="0.2">
      <c r="A15" s="161"/>
      <c r="B15" s="162" t="s">
        <v>248</v>
      </c>
      <c r="C15" s="162" t="s">
        <v>249</v>
      </c>
      <c r="D15" s="19" t="str">
        <f>B15&amp;" - "&amp;C15</f>
        <v>Biogas - kWh</v>
      </c>
      <c r="E15" s="202">
        <f t="shared" si="18"/>
        <v>0</v>
      </c>
      <c r="F15" s="20"/>
      <c r="G15" s="20"/>
      <c r="H15" s="20"/>
      <c r="I15" s="20"/>
      <c r="J15" s="20"/>
      <c r="K15" s="20"/>
      <c r="L15" s="212">
        <f>F15*VLOOKUP(D15,Emissionssfaktorer!$A:$C,3,0)</f>
        <v>0</v>
      </c>
      <c r="M15" s="212">
        <f>G15*VLOOKUP(D15,Emissionssfaktorer!$A:$C,3,0)</f>
        <v>0</v>
      </c>
      <c r="N15" s="212">
        <f>H15*VLOOKUP(D15,Emissionssfaktorer!$A:$C,3,0)</f>
        <v>0</v>
      </c>
      <c r="O15" s="212">
        <f>I15*VLOOKUP(D15,Emissionssfaktorer!$A:$C,3,0)</f>
        <v>0</v>
      </c>
      <c r="P15" s="212">
        <f>J15*VLOOKUP(D15,Emissionssfaktorer!$A:$C,3,0)</f>
        <v>0</v>
      </c>
      <c r="Q15" s="212">
        <f>K15*VLOOKUP(D15,Emissionssfaktorer!$A:$C,3,0)</f>
        <v>0</v>
      </c>
      <c r="R15" s="234">
        <f t="shared" si="4"/>
        <v>0</v>
      </c>
      <c r="S15" s="250"/>
      <c r="T15" s="202">
        <f t="shared" si="19"/>
        <v>0</v>
      </c>
      <c r="U15" s="20"/>
      <c r="V15" s="20"/>
      <c r="W15" s="20"/>
      <c r="X15" s="20"/>
      <c r="Y15" s="20"/>
      <c r="Z15" s="20"/>
      <c r="AA15" s="212">
        <f>U15*VLOOKUP(D15,Emissionssfaktorer!$P:$R,3,0)</f>
        <v>0</v>
      </c>
      <c r="AB15" s="212">
        <f>V15*VLOOKUP(D15,Emissionssfaktorer!$P:$R,3,0)</f>
        <v>0</v>
      </c>
      <c r="AC15" s="212">
        <f>W15*VLOOKUP(D15,Emissionssfaktorer!$P:$R,3,0)</f>
        <v>0</v>
      </c>
      <c r="AD15" s="212">
        <f>X15*VLOOKUP(D15,Emissionssfaktorer!$P:$R,3,0)</f>
        <v>0</v>
      </c>
      <c r="AE15" s="212">
        <f>Y15*VLOOKUP(D15,Emissionssfaktorer!$P:$R,3,0)</f>
        <v>0</v>
      </c>
      <c r="AF15" s="212">
        <f>Z15*VLOOKUP(D15,Emissionssfaktorer!$P:$R,3,0)</f>
        <v>0</v>
      </c>
      <c r="AG15" s="234">
        <f t="shared" si="6"/>
        <v>0</v>
      </c>
      <c r="AI15" s="320">
        <f t="shared" si="20"/>
        <v>0</v>
      </c>
      <c r="AJ15" s="253"/>
      <c r="AK15" s="253"/>
      <c r="AL15" s="253"/>
      <c r="AM15" s="253"/>
      <c r="AN15" s="253"/>
      <c r="AO15" s="253"/>
      <c r="AP15" s="324">
        <f>AJ15*VLOOKUP(D15,Emissionssfaktorer!$Y:$AA,3,0)</f>
        <v>0</v>
      </c>
      <c r="AQ15" s="324">
        <f>AK15*VLOOKUP(D15,Emissionssfaktorer!$Y:$AA,3,0)</f>
        <v>0</v>
      </c>
      <c r="AR15" s="324">
        <f>AL15*VLOOKUP(D15,Emissionssfaktorer!$Y:$AA,3,0)</f>
        <v>0</v>
      </c>
      <c r="AS15" s="324">
        <f>AM15*VLOOKUP(D15,Emissionssfaktorer!$Y:$AA,3,0)</f>
        <v>0</v>
      </c>
      <c r="AT15" s="324">
        <f>AN15*VLOOKUP(D15,Emissionssfaktorer!$Y:$AA,3,0)</f>
        <v>0</v>
      </c>
      <c r="AU15" s="324">
        <f>AO15*VLOOKUP(D15,Emissionssfaktorer!$Y:$AA,3,0)</f>
        <v>0</v>
      </c>
      <c r="AV15" s="233">
        <f t="shared" si="8"/>
        <v>0</v>
      </c>
    </row>
    <row r="16" spans="1:48" s="174" customFormat="1" x14ac:dyDescent="0.2">
      <c r="A16" s="166"/>
      <c r="B16" s="162" t="s">
        <v>12</v>
      </c>
      <c r="C16" s="162" t="s">
        <v>46</v>
      </c>
      <c r="D16" s="19" t="str">
        <f>C16</f>
        <v>kWh (el)</v>
      </c>
      <c r="E16" s="202">
        <f t="shared" si="18"/>
        <v>0</v>
      </c>
      <c r="F16" s="20"/>
      <c r="G16" s="20"/>
      <c r="H16" s="20"/>
      <c r="I16" s="20"/>
      <c r="J16" s="20"/>
      <c r="K16" s="20"/>
      <c r="L16" s="212">
        <f>F16*VLOOKUP(D16,Emissionssfaktorer!$A:$C,3,0)</f>
        <v>0</v>
      </c>
      <c r="M16" s="212">
        <f>G16*VLOOKUP(D16,Emissionssfaktorer!$A:$C,3,0)</f>
        <v>0</v>
      </c>
      <c r="N16" s="212">
        <f>H16*VLOOKUP(D16,Emissionssfaktorer!$A:$C,3,0)</f>
        <v>0</v>
      </c>
      <c r="O16" s="212">
        <f>I16*VLOOKUP(D16,Emissionssfaktorer!$A:$C,3,0)</f>
        <v>0</v>
      </c>
      <c r="P16" s="212">
        <f>J16*VLOOKUP(D16,Emissionssfaktorer!$A:$C,3,0)</f>
        <v>0</v>
      </c>
      <c r="Q16" s="212">
        <f>K16*VLOOKUP(D16,Emissionssfaktorer!$A:$C,3,0)</f>
        <v>0</v>
      </c>
      <c r="R16" s="234">
        <f t="shared" si="4"/>
        <v>0</v>
      </c>
      <c r="S16" s="250"/>
      <c r="T16" s="202">
        <f t="shared" si="19"/>
        <v>0</v>
      </c>
      <c r="U16" s="20"/>
      <c r="V16" s="20"/>
      <c r="W16" s="20"/>
      <c r="X16" s="20"/>
      <c r="Y16" s="20"/>
      <c r="Z16" s="20"/>
      <c r="AA16" s="212">
        <f>U16*VLOOKUP(D16,Emissionssfaktorer!$P:$R,3,0)</f>
        <v>0</v>
      </c>
      <c r="AB16" s="212">
        <f>V16*VLOOKUP(D16,Emissionssfaktorer!$P:$R,3,0)</f>
        <v>0</v>
      </c>
      <c r="AC16" s="212">
        <f>W16*VLOOKUP(D16,Emissionssfaktorer!$P:$R,3,0)</f>
        <v>0</v>
      </c>
      <c r="AD16" s="212">
        <f>X16*VLOOKUP(D16,Emissionssfaktorer!$P:$R,3,0)</f>
        <v>0</v>
      </c>
      <c r="AE16" s="212">
        <f>Y16*VLOOKUP(D16,Emissionssfaktorer!$P:$R,3,0)</f>
        <v>0</v>
      </c>
      <c r="AF16" s="212">
        <f>Z16*VLOOKUP(D16,Emissionssfaktorer!$P:$R,3,0)</f>
        <v>0</v>
      </c>
      <c r="AG16" s="234">
        <f t="shared" si="6"/>
        <v>0</v>
      </c>
      <c r="AI16" s="320">
        <f t="shared" si="20"/>
        <v>0</v>
      </c>
      <c r="AJ16" s="253"/>
      <c r="AK16" s="253"/>
      <c r="AL16" s="253"/>
      <c r="AM16" s="253"/>
      <c r="AN16" s="253"/>
      <c r="AO16" s="253"/>
      <c r="AP16" s="324">
        <f>AJ16*VLOOKUP(D16,Emissionssfaktorer!$Y:$AA,3,0)</f>
        <v>0</v>
      </c>
      <c r="AQ16" s="324">
        <f>AK16*VLOOKUP(D16,Emissionssfaktorer!$Y:$AA,3,0)</f>
        <v>0</v>
      </c>
      <c r="AR16" s="324">
        <f>AL16*VLOOKUP(D16,Emissionssfaktorer!$Y:$AA,3,0)</f>
        <v>0</v>
      </c>
      <c r="AS16" s="324">
        <f>AM16*VLOOKUP(D16,Emissionssfaktorer!$Y:$AA,3,0)</f>
        <v>0</v>
      </c>
      <c r="AT16" s="324">
        <f>AN16*VLOOKUP(D16,Emissionssfaktorer!$Y:$AA,3,0)</f>
        <v>0</v>
      </c>
      <c r="AU16" s="324">
        <f>AO16*VLOOKUP(D16,Emissionssfaktorer!$Y:$AA,3,0)</f>
        <v>0</v>
      </c>
      <c r="AV16" s="233">
        <f t="shared" si="8"/>
        <v>0</v>
      </c>
    </row>
    <row r="17" spans="1:48" s="174" customFormat="1" x14ac:dyDescent="0.2">
      <c r="A17" s="161"/>
      <c r="B17" s="162" t="s">
        <v>58</v>
      </c>
      <c r="C17" s="162" t="s">
        <v>59</v>
      </c>
      <c r="D17" s="19" t="str">
        <f>B17&amp;" - "&amp;C17</f>
        <v>Biomasse - tons</v>
      </c>
      <c r="E17" s="202">
        <f t="shared" si="18"/>
        <v>0</v>
      </c>
      <c r="F17" s="20"/>
      <c r="G17" s="20"/>
      <c r="H17" s="20"/>
      <c r="I17" s="20"/>
      <c r="J17" s="20"/>
      <c r="K17" s="20"/>
      <c r="L17" s="212">
        <f>F17*VLOOKUP(D17,Emissionssfaktorer!$A:$C,3,0)</f>
        <v>0</v>
      </c>
      <c r="M17" s="212">
        <f>G17*VLOOKUP(D17,Emissionssfaktorer!$A:$C,3,0)</f>
        <v>0</v>
      </c>
      <c r="N17" s="212">
        <f>H17*VLOOKUP(D17,Emissionssfaktorer!$A:$C,3,0)</f>
        <v>0</v>
      </c>
      <c r="O17" s="212">
        <f>I17*VLOOKUP(D17,Emissionssfaktorer!$A:$C,3,0)</f>
        <v>0</v>
      </c>
      <c r="P17" s="212">
        <f>J17*VLOOKUP(D17,Emissionssfaktorer!$A:$C,3,0)</f>
        <v>0</v>
      </c>
      <c r="Q17" s="212">
        <f>K17*VLOOKUP(D17,Emissionssfaktorer!$A:$C,3,0)</f>
        <v>0</v>
      </c>
      <c r="R17" s="234">
        <f t="shared" si="4"/>
        <v>0</v>
      </c>
      <c r="S17" s="250"/>
      <c r="T17" s="202">
        <f t="shared" si="19"/>
        <v>0</v>
      </c>
      <c r="U17" s="20"/>
      <c r="V17" s="20"/>
      <c r="W17" s="20"/>
      <c r="X17" s="20"/>
      <c r="Y17" s="20"/>
      <c r="Z17" s="20"/>
      <c r="AA17" s="212">
        <f>U17*VLOOKUP(D17,Emissionssfaktorer!$P:$R,3,0)</f>
        <v>0</v>
      </c>
      <c r="AB17" s="212">
        <f>V17*VLOOKUP(D17,Emissionssfaktorer!$P:$R,3,0)</f>
        <v>0</v>
      </c>
      <c r="AC17" s="212">
        <f>W17*VLOOKUP(D17,Emissionssfaktorer!$P:$R,3,0)</f>
        <v>0</v>
      </c>
      <c r="AD17" s="212">
        <f>X17*VLOOKUP(D17,Emissionssfaktorer!$P:$R,3,0)</f>
        <v>0</v>
      </c>
      <c r="AE17" s="212">
        <f>Y17*VLOOKUP(D17,Emissionssfaktorer!$P:$R,3,0)</f>
        <v>0</v>
      </c>
      <c r="AF17" s="212">
        <f>Z17*VLOOKUP(D17,Emissionssfaktorer!$P:$R,3,0)</f>
        <v>0</v>
      </c>
      <c r="AG17" s="234">
        <f t="shared" si="6"/>
        <v>0</v>
      </c>
      <c r="AI17" s="320">
        <f t="shared" si="20"/>
        <v>0</v>
      </c>
      <c r="AJ17" s="253"/>
      <c r="AK17" s="253"/>
      <c r="AL17" s="253"/>
      <c r="AM17" s="253"/>
      <c r="AN17" s="253"/>
      <c r="AO17" s="253"/>
      <c r="AP17" s="324">
        <f>AJ17*VLOOKUP(D17,Emissionssfaktorer!$Y:$AA,3,0)</f>
        <v>0</v>
      </c>
      <c r="AQ17" s="324">
        <f>AK17*VLOOKUP(D17,Emissionssfaktorer!$Y:$AA,3,0)</f>
        <v>0</v>
      </c>
      <c r="AR17" s="324">
        <f>AL17*VLOOKUP(D17,Emissionssfaktorer!$Y:$AA,3,0)</f>
        <v>0</v>
      </c>
      <c r="AS17" s="324">
        <f>AM17*VLOOKUP(D17,Emissionssfaktorer!$Y:$AA,3,0)</f>
        <v>0</v>
      </c>
      <c r="AT17" s="324">
        <f>AN17*VLOOKUP(D17,Emissionssfaktorer!$Y:$AA,3,0)</f>
        <v>0</v>
      </c>
      <c r="AU17" s="324">
        <f>AO17*VLOOKUP(D17,Emissionssfaktorer!$Y:$AA,3,0)</f>
        <v>0</v>
      </c>
      <c r="AV17" s="233">
        <f t="shared" si="8"/>
        <v>0</v>
      </c>
    </row>
    <row r="18" spans="1:48" s="174" customFormat="1" ht="15" customHeight="1" thickBot="1" x14ac:dyDescent="0.25">
      <c r="A18" s="226" t="s">
        <v>273</v>
      </c>
      <c r="B18" s="21"/>
      <c r="C18" s="17"/>
      <c r="D18" s="17"/>
      <c r="E18" s="203"/>
      <c r="F18" s="203"/>
      <c r="G18" s="203"/>
      <c r="H18" s="203"/>
      <c r="I18" s="203"/>
      <c r="J18" s="203"/>
      <c r="K18" s="203"/>
      <c r="L18" s="214">
        <f t="shared" ref="L18:Q18" si="21">SUM(L12:L17)</f>
        <v>0</v>
      </c>
      <c r="M18" s="214">
        <f t="shared" si="21"/>
        <v>0</v>
      </c>
      <c r="N18" s="214">
        <f t="shared" si="21"/>
        <v>0</v>
      </c>
      <c r="O18" s="214">
        <f t="shared" si="21"/>
        <v>0</v>
      </c>
      <c r="P18" s="214">
        <f t="shared" si="21"/>
        <v>0</v>
      </c>
      <c r="Q18" s="214">
        <f t="shared" si="21"/>
        <v>0</v>
      </c>
      <c r="R18" s="214">
        <f>SUM(R12:R17)</f>
        <v>0</v>
      </c>
      <c r="S18" s="250"/>
      <c r="T18" s="203"/>
      <c r="U18" s="203"/>
      <c r="V18" s="203"/>
      <c r="W18" s="203"/>
      <c r="X18" s="318"/>
      <c r="Y18" s="318"/>
      <c r="Z18" s="318"/>
      <c r="AA18" s="316">
        <f t="shared" ref="AA18:AE18" si="22">SUM(AA12:AA17)</f>
        <v>0</v>
      </c>
      <c r="AB18" s="316">
        <f t="shared" si="22"/>
        <v>0</v>
      </c>
      <c r="AC18" s="316">
        <f t="shared" si="22"/>
        <v>0</v>
      </c>
      <c r="AD18" s="316">
        <f t="shared" si="22"/>
        <v>0</v>
      </c>
      <c r="AE18" s="316">
        <f t="shared" si="22"/>
        <v>0</v>
      </c>
      <c r="AF18" s="316">
        <f>SUM(AF12:AF17)</f>
        <v>0</v>
      </c>
      <c r="AG18" s="214">
        <f>SUM(AG12:AG17)</f>
        <v>0</v>
      </c>
      <c r="AI18" s="203"/>
      <c r="AJ18" s="335"/>
      <c r="AK18" s="335"/>
      <c r="AL18" s="335"/>
      <c r="AM18" s="335"/>
      <c r="AN18" s="335"/>
      <c r="AO18" s="335"/>
      <c r="AP18" s="254">
        <f t="shared" ref="AP18:AU18" si="23">SUM(AP12:AP17)</f>
        <v>0</v>
      </c>
      <c r="AQ18" s="254">
        <f t="shared" si="23"/>
        <v>0</v>
      </c>
      <c r="AR18" s="254">
        <f t="shared" si="23"/>
        <v>0</v>
      </c>
      <c r="AS18" s="254">
        <f t="shared" si="23"/>
        <v>0</v>
      </c>
      <c r="AT18" s="254">
        <f t="shared" si="23"/>
        <v>0</v>
      </c>
      <c r="AU18" s="254">
        <f t="shared" si="23"/>
        <v>0</v>
      </c>
      <c r="AV18" s="254">
        <f>SUM(AV12:AV17)</f>
        <v>0</v>
      </c>
    </row>
    <row r="19" spans="1:48" s="174" customFormat="1" x14ac:dyDescent="0.2">
      <c r="A19" s="159" t="s">
        <v>17</v>
      </c>
      <c r="B19" s="162" t="s">
        <v>61</v>
      </c>
      <c r="C19" s="162" t="s">
        <v>62</v>
      </c>
      <c r="D19" s="19" t="str">
        <f t="shared" ref="D19:D20" si="24">B19&amp;" - "&amp;C19</f>
        <v>Elbiler - km</v>
      </c>
      <c r="E19" s="202">
        <f>SUM(F19:K19)</f>
        <v>0</v>
      </c>
      <c r="F19" s="20"/>
      <c r="G19" s="20"/>
      <c r="H19" s="20"/>
      <c r="I19" s="20"/>
      <c r="J19" s="20"/>
      <c r="K19" s="20"/>
      <c r="L19" s="212">
        <f>F19*VLOOKUP(D19,Emissionssfaktorer!$A:$C,3,0)</f>
        <v>0</v>
      </c>
      <c r="M19" s="212">
        <f>G19*VLOOKUP(D19,Emissionssfaktorer!$A:$C,3,0)</f>
        <v>0</v>
      </c>
      <c r="N19" s="212">
        <f>H19*VLOOKUP(D19,Emissionssfaktorer!$A:$C,3,0)</f>
        <v>0</v>
      </c>
      <c r="O19" s="212">
        <f>I19*VLOOKUP(D19,Emissionssfaktorer!$A:$C,3,0)</f>
        <v>0</v>
      </c>
      <c r="P19" s="212">
        <f>J19*VLOOKUP(D19,Emissionssfaktorer!$A:$C,3,0)</f>
        <v>0</v>
      </c>
      <c r="Q19" s="212">
        <f>K19*VLOOKUP(D19,Emissionssfaktorer!$A:$C,3,0)</f>
        <v>0</v>
      </c>
      <c r="R19" s="234">
        <f t="shared" si="4"/>
        <v>0</v>
      </c>
      <c r="S19" s="250"/>
      <c r="T19" s="202">
        <f>SUM(U19:Z19)</f>
        <v>0</v>
      </c>
      <c r="U19" s="20"/>
      <c r="V19" s="20"/>
      <c r="W19" s="20"/>
      <c r="X19" s="20"/>
      <c r="Y19" s="20"/>
      <c r="Z19" s="20"/>
      <c r="AA19" s="212">
        <f>U19*VLOOKUP(D19,Emissionssfaktorer!$P:$R,3,0)</f>
        <v>0</v>
      </c>
      <c r="AB19" s="212">
        <f>V19*VLOOKUP(D19,Emissionssfaktorer!$P:$R,3,0)</f>
        <v>0</v>
      </c>
      <c r="AC19" s="212">
        <f>W19*VLOOKUP(D19,Emissionssfaktorer!$P:$R,3,0)</f>
        <v>0</v>
      </c>
      <c r="AD19" s="212">
        <f>X19*VLOOKUP(D19,Emissionssfaktorer!$P:$R,3,0)</f>
        <v>0</v>
      </c>
      <c r="AE19" s="212">
        <f>Y19*VLOOKUP(D19,Emissionssfaktorer!$P:$R,3,0)</f>
        <v>0</v>
      </c>
      <c r="AF19" s="212">
        <f>Z19*VLOOKUP(D19,Emissionssfaktorer!$P:$R,3,0)</f>
        <v>0</v>
      </c>
      <c r="AG19" s="234">
        <f t="shared" si="6"/>
        <v>0</v>
      </c>
      <c r="AI19" s="320">
        <f>SUM(AJ19:AO19)</f>
        <v>0</v>
      </c>
      <c r="AJ19" s="253"/>
      <c r="AK19" s="253"/>
      <c r="AL19" s="253"/>
      <c r="AM19" s="253"/>
      <c r="AN19" s="253"/>
      <c r="AO19" s="253"/>
      <c r="AP19" s="324">
        <f>AJ19*VLOOKUP(D19,Emissionssfaktorer!$Y:$AA,3,0)</f>
        <v>0</v>
      </c>
      <c r="AQ19" s="324">
        <f>AK19*VLOOKUP(D19,Emissionssfaktorer!$Y:$AA,3,0)</f>
        <v>0</v>
      </c>
      <c r="AR19" s="324">
        <f>AL19*VLOOKUP(D19,Emissionssfaktorer!$Y:$AA,3,0)</f>
        <v>0</v>
      </c>
      <c r="AS19" s="324">
        <f>AM19*VLOOKUP(D19,Emissionssfaktorer!$Y:$AA,3,0)</f>
        <v>0</v>
      </c>
      <c r="AT19" s="324">
        <f>AN19*VLOOKUP(D19,Emissionssfaktorer!$Y:$AA,3,0)</f>
        <v>0</v>
      </c>
      <c r="AU19" s="324">
        <f>AO19*VLOOKUP(D19,Emissionssfaktorer!$Y:$AA,3,0)</f>
        <v>0</v>
      </c>
      <c r="AV19" s="233">
        <f t="shared" si="8"/>
        <v>0</v>
      </c>
    </row>
    <row r="20" spans="1:48" s="174" customFormat="1" x14ac:dyDescent="0.2">
      <c r="A20" s="160"/>
      <c r="B20" s="162" t="s">
        <v>61</v>
      </c>
      <c r="C20" s="162" t="s">
        <v>46</v>
      </c>
      <c r="D20" s="19" t="str">
        <f t="shared" si="24"/>
        <v>Elbiler - kWh (el)</v>
      </c>
      <c r="E20" s="202">
        <f t="shared" ref="E20:E38" si="25">SUM(F20:K20)</f>
        <v>0</v>
      </c>
      <c r="F20" s="20"/>
      <c r="G20" s="20"/>
      <c r="H20" s="20"/>
      <c r="I20" s="20"/>
      <c r="J20" s="20"/>
      <c r="K20" s="20"/>
      <c r="L20" s="212">
        <f>F20*VLOOKUP(D20,Emissionssfaktorer!$A:$C,3,0)</f>
        <v>0</v>
      </c>
      <c r="M20" s="212">
        <f>G20*VLOOKUP(D20,Emissionssfaktorer!$A:$C,3,0)</f>
        <v>0</v>
      </c>
      <c r="N20" s="212">
        <f>H20*VLOOKUP(D20,Emissionssfaktorer!$A:$C,3,0)</f>
        <v>0</v>
      </c>
      <c r="O20" s="212">
        <f>I20*VLOOKUP(D20,Emissionssfaktorer!$A:$C,3,0)</f>
        <v>0</v>
      </c>
      <c r="P20" s="212">
        <f>J20*VLOOKUP(D20,Emissionssfaktorer!$A:$C,3,0)</f>
        <v>0</v>
      </c>
      <c r="Q20" s="212">
        <f>K20*VLOOKUP(D20,Emissionssfaktorer!$A:$C,3,0)</f>
        <v>0</v>
      </c>
      <c r="R20" s="234">
        <f t="shared" si="4"/>
        <v>0</v>
      </c>
      <c r="S20" s="250"/>
      <c r="T20" s="202">
        <f t="shared" ref="T20:T32" si="26">SUM(U20:Z20)</f>
        <v>0</v>
      </c>
      <c r="U20" s="20"/>
      <c r="V20" s="20"/>
      <c r="W20" s="20"/>
      <c r="X20" s="20"/>
      <c r="Y20" s="20"/>
      <c r="Z20" s="20"/>
      <c r="AA20" s="212">
        <f>U20*VLOOKUP(D20,Emissionssfaktorer!$P:$R,3,0)</f>
        <v>0</v>
      </c>
      <c r="AB20" s="212">
        <f>V20*VLOOKUP(D20,Emissionssfaktorer!$P:$R,3,0)</f>
        <v>0</v>
      </c>
      <c r="AC20" s="212">
        <f>W20*VLOOKUP(D20,Emissionssfaktorer!$P:$R,3,0)</f>
        <v>0</v>
      </c>
      <c r="AD20" s="212">
        <f>X20*VLOOKUP(D20,Emissionssfaktorer!$P:$R,3,0)</f>
        <v>0</v>
      </c>
      <c r="AE20" s="212">
        <f>Y20*VLOOKUP(D20,Emissionssfaktorer!$P:$R,3,0)</f>
        <v>0</v>
      </c>
      <c r="AF20" s="212">
        <f>Z20*VLOOKUP(D20,Emissionssfaktorer!$P:$R,3,0)</f>
        <v>0</v>
      </c>
      <c r="AG20" s="234">
        <f t="shared" si="6"/>
        <v>0</v>
      </c>
      <c r="AI20" s="320">
        <f t="shared" ref="AI20:AI32" si="27">SUM(AJ20:AO20)</f>
        <v>0</v>
      </c>
      <c r="AJ20" s="253"/>
      <c r="AK20" s="253"/>
      <c r="AL20" s="253"/>
      <c r="AM20" s="253"/>
      <c r="AN20" s="253"/>
      <c r="AO20" s="253"/>
      <c r="AP20" s="324">
        <f>AJ20*VLOOKUP(D20,Emissionssfaktorer!$Y:$AA,3,0)</f>
        <v>0</v>
      </c>
      <c r="AQ20" s="324">
        <f>AK20*VLOOKUP(D20,Emissionssfaktorer!$Y:$AA,3,0)</f>
        <v>0</v>
      </c>
      <c r="AR20" s="324">
        <f>AL20*VLOOKUP(D20,Emissionssfaktorer!$Y:$AA,3,0)</f>
        <v>0</v>
      </c>
      <c r="AS20" s="324">
        <f>AM20*VLOOKUP(D20,Emissionssfaktorer!$Y:$AA,3,0)</f>
        <v>0</v>
      </c>
      <c r="AT20" s="324">
        <f>AN20*VLOOKUP(D20,Emissionssfaktorer!$Y:$AA,3,0)</f>
        <v>0</v>
      </c>
      <c r="AU20" s="324">
        <f>AO20*VLOOKUP(D20,Emissionssfaktorer!$Y:$AA,3,0)</f>
        <v>0</v>
      </c>
      <c r="AV20" s="233">
        <f t="shared" si="8"/>
        <v>0</v>
      </c>
    </row>
    <row r="21" spans="1:48" s="174" customFormat="1" x14ac:dyDescent="0.2">
      <c r="A21" s="161"/>
      <c r="B21" s="162" t="s">
        <v>63</v>
      </c>
      <c r="C21" s="162" t="s">
        <v>62</v>
      </c>
      <c r="D21" s="19" t="str">
        <f>B21&amp;" - "&amp;C21</f>
        <v>Brintbiler - km</v>
      </c>
      <c r="E21" s="202">
        <f t="shared" si="25"/>
        <v>0</v>
      </c>
      <c r="F21" s="20"/>
      <c r="G21" s="20"/>
      <c r="H21" s="20"/>
      <c r="I21" s="20"/>
      <c r="J21" s="20"/>
      <c r="K21" s="20"/>
      <c r="L21" s="212">
        <f>F21*VLOOKUP(D21,Emissionssfaktorer!$A:$C,3,0)</f>
        <v>0</v>
      </c>
      <c r="M21" s="212">
        <f>G21*VLOOKUP(D21,Emissionssfaktorer!$A:$C,3,0)</f>
        <v>0</v>
      </c>
      <c r="N21" s="212">
        <f>H21*VLOOKUP(D21,Emissionssfaktorer!$A:$C,3,0)</f>
        <v>0</v>
      </c>
      <c r="O21" s="212">
        <f>I21*VLOOKUP(D21,Emissionssfaktorer!$A:$C,3,0)</f>
        <v>0</v>
      </c>
      <c r="P21" s="212">
        <f>J21*VLOOKUP(D21,Emissionssfaktorer!$A:$C,3,0)</f>
        <v>0</v>
      </c>
      <c r="Q21" s="212">
        <f>K21*VLOOKUP(D21,Emissionssfaktorer!$A:$C,3,0)</f>
        <v>0</v>
      </c>
      <c r="R21" s="234">
        <f t="shared" si="4"/>
        <v>0</v>
      </c>
      <c r="S21" s="250"/>
      <c r="T21" s="202">
        <f t="shared" si="26"/>
        <v>0</v>
      </c>
      <c r="U21" s="20"/>
      <c r="V21" s="20"/>
      <c r="W21" s="20"/>
      <c r="X21" s="20"/>
      <c r="Y21" s="20"/>
      <c r="Z21" s="20"/>
      <c r="AA21" s="212">
        <f>U21*VLOOKUP(D21,Emissionssfaktorer!$P:$R,3,0)</f>
        <v>0</v>
      </c>
      <c r="AB21" s="212">
        <f>V21*VLOOKUP(D21,Emissionssfaktorer!$P:$R,3,0)</f>
        <v>0</v>
      </c>
      <c r="AC21" s="212">
        <f>W21*VLOOKUP(D21,Emissionssfaktorer!$P:$R,3,0)</f>
        <v>0</v>
      </c>
      <c r="AD21" s="212">
        <f>X21*VLOOKUP(D21,Emissionssfaktorer!$P:$R,3,0)</f>
        <v>0</v>
      </c>
      <c r="AE21" s="212">
        <f>Y21*VLOOKUP(D21,Emissionssfaktorer!$P:$R,3,0)</f>
        <v>0</v>
      </c>
      <c r="AF21" s="212">
        <f>Z21*VLOOKUP(D21,Emissionssfaktorer!$P:$R,3,0)</f>
        <v>0</v>
      </c>
      <c r="AG21" s="234">
        <f t="shared" si="6"/>
        <v>0</v>
      </c>
      <c r="AI21" s="320">
        <f t="shared" si="27"/>
        <v>0</v>
      </c>
      <c r="AJ21" s="253"/>
      <c r="AK21" s="253"/>
      <c r="AL21" s="253"/>
      <c r="AM21" s="253"/>
      <c r="AN21" s="253"/>
      <c r="AO21" s="253"/>
      <c r="AP21" s="324">
        <f>AJ21*VLOOKUP(D21,Emissionssfaktorer!$Y:$AA,3,0)</f>
        <v>0</v>
      </c>
      <c r="AQ21" s="324">
        <f>AK21*VLOOKUP(D21,Emissionssfaktorer!$Y:$AA,3,0)</f>
        <v>0</v>
      </c>
      <c r="AR21" s="324">
        <f>AL21*VLOOKUP(D21,Emissionssfaktorer!$Y:$AA,3,0)</f>
        <v>0</v>
      </c>
      <c r="AS21" s="324">
        <f>AM21*VLOOKUP(D21,Emissionssfaktorer!$Y:$AA,3,0)</f>
        <v>0</v>
      </c>
      <c r="AT21" s="324">
        <f>AN21*VLOOKUP(D21,Emissionssfaktorer!$Y:$AA,3,0)</f>
        <v>0</v>
      </c>
      <c r="AU21" s="324">
        <f>AO21*VLOOKUP(D21,Emissionssfaktorer!$Y:$AA,3,0)</f>
        <v>0</v>
      </c>
      <c r="AV21" s="233">
        <f t="shared" si="8"/>
        <v>0</v>
      </c>
    </row>
    <row r="22" spans="1:48" s="174" customFormat="1" x14ac:dyDescent="0.2">
      <c r="A22" s="161"/>
      <c r="B22" s="164" t="s">
        <v>63</v>
      </c>
      <c r="C22" s="164" t="s">
        <v>64</v>
      </c>
      <c r="D22" s="19" t="str">
        <f t="shared" ref="D22" si="28">B22&amp;" - "&amp;C22</f>
        <v>Brintbiler - kg</v>
      </c>
      <c r="E22" s="202">
        <f t="shared" si="25"/>
        <v>0</v>
      </c>
      <c r="F22" s="20"/>
      <c r="G22" s="20"/>
      <c r="H22" s="20"/>
      <c r="I22" s="20"/>
      <c r="J22" s="20"/>
      <c r="K22" s="20"/>
      <c r="L22" s="212">
        <f>F22*VLOOKUP(D22,Emissionssfaktorer!$A:$C,3,0)</f>
        <v>0</v>
      </c>
      <c r="M22" s="212">
        <f>G22*VLOOKUP(D22,Emissionssfaktorer!$A:$C,3,0)</f>
        <v>0</v>
      </c>
      <c r="N22" s="212">
        <f>H22*VLOOKUP(D22,Emissionssfaktorer!$A:$C,3,0)</f>
        <v>0</v>
      </c>
      <c r="O22" s="212">
        <f>I22*VLOOKUP(D22,Emissionssfaktorer!$A:$C,3,0)</f>
        <v>0</v>
      </c>
      <c r="P22" s="212">
        <f>J22*VLOOKUP(D22,Emissionssfaktorer!$A:$C,3,0)</f>
        <v>0</v>
      </c>
      <c r="Q22" s="212">
        <f>K22*VLOOKUP(D22,Emissionssfaktorer!$A:$C,3,0)</f>
        <v>0</v>
      </c>
      <c r="R22" s="234">
        <f t="shared" si="4"/>
        <v>0</v>
      </c>
      <c r="S22" s="250"/>
      <c r="T22" s="202">
        <f t="shared" si="26"/>
        <v>0</v>
      </c>
      <c r="U22" s="20"/>
      <c r="V22" s="20"/>
      <c r="W22" s="20"/>
      <c r="X22" s="20"/>
      <c r="Y22" s="20"/>
      <c r="Z22" s="20"/>
      <c r="AA22" s="212">
        <f>U22*VLOOKUP(D22,Emissionssfaktorer!$P:$R,3,0)</f>
        <v>0</v>
      </c>
      <c r="AB22" s="212">
        <f>V22*VLOOKUP(D22,Emissionssfaktorer!$P:$R,3,0)</f>
        <v>0</v>
      </c>
      <c r="AC22" s="212">
        <f>W22*VLOOKUP(D22,Emissionssfaktorer!$P:$R,3,0)</f>
        <v>0</v>
      </c>
      <c r="AD22" s="212">
        <f>X22*VLOOKUP(D22,Emissionssfaktorer!$P:$R,3,0)</f>
        <v>0</v>
      </c>
      <c r="AE22" s="212">
        <f>Y22*VLOOKUP(D22,Emissionssfaktorer!$P:$R,3,0)</f>
        <v>0</v>
      </c>
      <c r="AF22" s="212">
        <f>Z22*VLOOKUP(D22,Emissionssfaktorer!$P:$R,3,0)</f>
        <v>0</v>
      </c>
      <c r="AG22" s="234">
        <f t="shared" si="6"/>
        <v>0</v>
      </c>
      <c r="AI22" s="320">
        <f t="shared" si="27"/>
        <v>0</v>
      </c>
      <c r="AJ22" s="253"/>
      <c r="AK22" s="253"/>
      <c r="AL22" s="253"/>
      <c r="AM22" s="253"/>
      <c r="AN22" s="253"/>
      <c r="AO22" s="253"/>
      <c r="AP22" s="324">
        <f>AJ22*VLOOKUP(D22,Emissionssfaktorer!$Y:$AA,3,0)</f>
        <v>0</v>
      </c>
      <c r="AQ22" s="324">
        <f>AK22*VLOOKUP(D22,Emissionssfaktorer!$Y:$AA,3,0)</f>
        <v>0</v>
      </c>
      <c r="AR22" s="324">
        <f>AL22*VLOOKUP(D22,Emissionssfaktorer!$Y:$AA,3,0)</f>
        <v>0</v>
      </c>
      <c r="AS22" s="324">
        <f>AM22*VLOOKUP(D22,Emissionssfaktorer!$Y:$AA,3,0)</f>
        <v>0</v>
      </c>
      <c r="AT22" s="324">
        <f>AN22*VLOOKUP(D22,Emissionssfaktorer!$Y:$AA,3,0)</f>
        <v>0</v>
      </c>
      <c r="AU22" s="324">
        <f>AO22*VLOOKUP(D22,Emissionssfaktorer!$Y:$AA,3,0)</f>
        <v>0</v>
      </c>
      <c r="AV22" s="233">
        <f t="shared" si="8"/>
        <v>0</v>
      </c>
    </row>
    <row r="23" spans="1:48" s="174" customFormat="1" x14ac:dyDescent="0.2">
      <c r="A23" s="161"/>
      <c r="B23" s="162" t="s">
        <v>65</v>
      </c>
      <c r="C23" s="162" t="s">
        <v>62</v>
      </c>
      <c r="D23" s="19" t="str">
        <f t="shared" ref="D23:D26" si="29">B23&amp;" - "&amp;C23</f>
        <v>Fossilbiler - km</v>
      </c>
      <c r="E23" s="202">
        <f t="shared" si="25"/>
        <v>0</v>
      </c>
      <c r="F23" s="20"/>
      <c r="G23" s="20"/>
      <c r="H23" s="20"/>
      <c r="I23" s="20"/>
      <c r="J23" s="20"/>
      <c r="K23" s="20"/>
      <c r="L23" s="212">
        <f>F23*VLOOKUP(D23,Emissionssfaktorer!$A:$C,3,0)</f>
        <v>0</v>
      </c>
      <c r="M23" s="212">
        <f>G23*VLOOKUP(D23,Emissionssfaktorer!$A:$C,3,0)</f>
        <v>0</v>
      </c>
      <c r="N23" s="212">
        <f>H23*VLOOKUP(D23,Emissionssfaktorer!$A:$C,3,0)</f>
        <v>0</v>
      </c>
      <c r="O23" s="212">
        <f>I23*VLOOKUP(D23,Emissionssfaktorer!$A:$C,3,0)</f>
        <v>0</v>
      </c>
      <c r="P23" s="212">
        <f>J23*VLOOKUP(D23,Emissionssfaktorer!$A:$C,3,0)</f>
        <v>0</v>
      </c>
      <c r="Q23" s="212">
        <f>K23*VLOOKUP(D23,Emissionssfaktorer!$A:$C,3,0)</f>
        <v>0</v>
      </c>
      <c r="R23" s="234">
        <f t="shared" si="4"/>
        <v>0</v>
      </c>
      <c r="S23" s="250"/>
      <c r="T23" s="202">
        <f t="shared" si="26"/>
        <v>0</v>
      </c>
      <c r="U23" s="20"/>
      <c r="V23" s="20"/>
      <c r="W23" s="20"/>
      <c r="X23" s="20"/>
      <c r="Y23" s="20"/>
      <c r="Z23" s="20"/>
      <c r="AA23" s="212">
        <f>U23*VLOOKUP(D23,Emissionssfaktorer!$P:$R,3,0)</f>
        <v>0</v>
      </c>
      <c r="AB23" s="212">
        <f>V23*VLOOKUP(D23,Emissionssfaktorer!$P:$R,3,0)</f>
        <v>0</v>
      </c>
      <c r="AC23" s="212">
        <f>W23*VLOOKUP(D23,Emissionssfaktorer!$P:$R,3,0)</f>
        <v>0</v>
      </c>
      <c r="AD23" s="212">
        <f>X23*VLOOKUP(D23,Emissionssfaktorer!$P:$R,3,0)</f>
        <v>0</v>
      </c>
      <c r="AE23" s="212">
        <f>Y23*VLOOKUP(D23,Emissionssfaktorer!$P:$R,3,0)</f>
        <v>0</v>
      </c>
      <c r="AF23" s="212">
        <f>Z23*VLOOKUP(D23,Emissionssfaktorer!$P:$R,3,0)</f>
        <v>0</v>
      </c>
      <c r="AG23" s="234">
        <f t="shared" si="6"/>
        <v>0</v>
      </c>
      <c r="AI23" s="320">
        <f t="shared" si="27"/>
        <v>0</v>
      </c>
      <c r="AJ23" s="253"/>
      <c r="AK23" s="253"/>
      <c r="AL23" s="253"/>
      <c r="AM23" s="253"/>
      <c r="AN23" s="253"/>
      <c r="AO23" s="253"/>
      <c r="AP23" s="324">
        <f>AJ23*VLOOKUP(D23,Emissionssfaktorer!$Y:$AA,3,0)</f>
        <v>0</v>
      </c>
      <c r="AQ23" s="324">
        <f>AK23*VLOOKUP(D23,Emissionssfaktorer!$Y:$AA,3,0)</f>
        <v>0</v>
      </c>
      <c r="AR23" s="324">
        <f>AL23*VLOOKUP(D23,Emissionssfaktorer!$Y:$AA,3,0)</f>
        <v>0</v>
      </c>
      <c r="AS23" s="324">
        <f>AM23*VLOOKUP(D23,Emissionssfaktorer!$Y:$AA,3,0)</f>
        <v>0</v>
      </c>
      <c r="AT23" s="324">
        <f>AN23*VLOOKUP(D23,Emissionssfaktorer!$Y:$AA,3,0)</f>
        <v>0</v>
      </c>
      <c r="AU23" s="324">
        <f>AO23*VLOOKUP(D23,Emissionssfaktorer!$Y:$AA,3,0)</f>
        <v>0</v>
      </c>
      <c r="AV23" s="233">
        <f t="shared" si="8"/>
        <v>0</v>
      </c>
    </row>
    <row r="24" spans="1:48" s="174" customFormat="1" x14ac:dyDescent="0.2">
      <c r="A24" s="161"/>
      <c r="B24" s="162" t="s">
        <v>66</v>
      </c>
      <c r="C24" s="162" t="s">
        <v>62</v>
      </c>
      <c r="D24" s="19" t="str">
        <f>B24&amp;" - "&amp;C24</f>
        <v>Befordring - km</v>
      </c>
      <c r="E24" s="202">
        <f t="shared" si="25"/>
        <v>0</v>
      </c>
      <c r="F24" s="20"/>
      <c r="G24" s="20"/>
      <c r="H24" s="20"/>
      <c r="I24" s="20"/>
      <c r="J24" s="20"/>
      <c r="K24" s="20"/>
      <c r="L24" s="212">
        <f>F24*VLOOKUP(D24,Emissionssfaktorer!$A:$C,3,0)</f>
        <v>0</v>
      </c>
      <c r="M24" s="212">
        <f>G24*VLOOKUP(D24,Emissionssfaktorer!$A:$C,3,0)</f>
        <v>0</v>
      </c>
      <c r="N24" s="212">
        <f>H24*VLOOKUP(D24,Emissionssfaktorer!$A:$C,3,0)</f>
        <v>0</v>
      </c>
      <c r="O24" s="212">
        <f>I24*VLOOKUP(D24,Emissionssfaktorer!$A:$C,3,0)</f>
        <v>0</v>
      </c>
      <c r="P24" s="212">
        <f>J24*VLOOKUP(D24,Emissionssfaktorer!$A:$C,3,0)</f>
        <v>0</v>
      </c>
      <c r="Q24" s="212">
        <f>K24*VLOOKUP(D24,Emissionssfaktorer!$A:$C,3,0)</f>
        <v>0</v>
      </c>
      <c r="R24" s="234">
        <f t="shared" si="4"/>
        <v>0</v>
      </c>
      <c r="S24" s="250"/>
      <c r="T24" s="202">
        <f t="shared" si="26"/>
        <v>0</v>
      </c>
      <c r="U24" s="20"/>
      <c r="V24" s="20"/>
      <c r="W24" s="20"/>
      <c r="X24" s="20"/>
      <c r="Y24" s="20"/>
      <c r="Z24" s="20"/>
      <c r="AA24" s="212">
        <f>U24*VLOOKUP(D24,Emissionssfaktorer!$P:$R,3,0)</f>
        <v>0</v>
      </c>
      <c r="AB24" s="212">
        <f>V24*VLOOKUP(D24,Emissionssfaktorer!$P:$R,3,0)</f>
        <v>0</v>
      </c>
      <c r="AC24" s="212">
        <f>W24*VLOOKUP(D24,Emissionssfaktorer!$P:$R,3,0)</f>
        <v>0</v>
      </c>
      <c r="AD24" s="212">
        <f>X24*VLOOKUP(D24,Emissionssfaktorer!$P:$R,3,0)</f>
        <v>0</v>
      </c>
      <c r="AE24" s="212">
        <f>Y24*VLOOKUP(D24,Emissionssfaktorer!$P:$R,3,0)</f>
        <v>0</v>
      </c>
      <c r="AF24" s="212">
        <f>Z24*VLOOKUP(D24,Emissionssfaktorer!$P:$R,3,0)</f>
        <v>0</v>
      </c>
      <c r="AG24" s="234">
        <f t="shared" si="6"/>
        <v>0</v>
      </c>
      <c r="AI24" s="320">
        <f t="shared" si="27"/>
        <v>0</v>
      </c>
      <c r="AJ24" s="253"/>
      <c r="AK24" s="253"/>
      <c r="AL24" s="253"/>
      <c r="AM24" s="253"/>
      <c r="AN24" s="253"/>
      <c r="AO24" s="253"/>
      <c r="AP24" s="324">
        <f>AJ24*VLOOKUP(D24,Emissionssfaktorer!$Y:$AA,3,0)</f>
        <v>0</v>
      </c>
      <c r="AQ24" s="324">
        <f>AK24*VLOOKUP(D24,Emissionssfaktorer!$Y:$AA,3,0)</f>
        <v>0</v>
      </c>
      <c r="AR24" s="324">
        <f>AL24*VLOOKUP(D24,Emissionssfaktorer!$Y:$AA,3,0)</f>
        <v>0</v>
      </c>
      <c r="AS24" s="324">
        <f>AM24*VLOOKUP(D24,Emissionssfaktorer!$Y:$AA,3,0)</f>
        <v>0</v>
      </c>
      <c r="AT24" s="324">
        <f>AN24*VLOOKUP(D24,Emissionssfaktorer!$Y:$AA,3,0)</f>
        <v>0</v>
      </c>
      <c r="AU24" s="324">
        <f>AO24*VLOOKUP(D24,Emissionssfaktorer!$Y:$AA,3,0)</f>
        <v>0</v>
      </c>
      <c r="AV24" s="233">
        <f t="shared" si="8"/>
        <v>0</v>
      </c>
    </row>
    <row r="25" spans="1:48" s="174" customFormat="1" x14ac:dyDescent="0.2">
      <c r="A25" s="161"/>
      <c r="B25" s="162" t="s">
        <v>67</v>
      </c>
      <c r="C25" s="162" t="s">
        <v>54</v>
      </c>
      <c r="D25" s="19" t="str">
        <f t="shared" si="29"/>
        <v>Diesel - liter</v>
      </c>
      <c r="E25" s="202">
        <f t="shared" si="25"/>
        <v>0</v>
      </c>
      <c r="F25" s="20"/>
      <c r="G25" s="20"/>
      <c r="H25" s="20"/>
      <c r="I25" s="20"/>
      <c r="J25" s="20"/>
      <c r="K25" s="20"/>
      <c r="L25" s="212">
        <f>F25*VLOOKUP(D25,Emissionssfaktorer!$A:$C,3,0)</f>
        <v>0</v>
      </c>
      <c r="M25" s="212">
        <f>G25*VLOOKUP(D25,Emissionssfaktorer!$A:$C,3,0)</f>
        <v>0</v>
      </c>
      <c r="N25" s="212">
        <f>H25*VLOOKUP(D25,Emissionssfaktorer!$A:$C,3,0)</f>
        <v>0</v>
      </c>
      <c r="O25" s="212">
        <f>I25*VLOOKUP(D25,Emissionssfaktorer!$A:$C,3,0)</f>
        <v>0</v>
      </c>
      <c r="P25" s="212">
        <f>J25*VLOOKUP(D25,Emissionssfaktorer!$A:$C,3,0)</f>
        <v>0</v>
      </c>
      <c r="Q25" s="212">
        <f>K25*VLOOKUP(D25,Emissionssfaktorer!$A:$C,3,0)</f>
        <v>0</v>
      </c>
      <c r="R25" s="234">
        <f t="shared" si="4"/>
        <v>0</v>
      </c>
      <c r="S25" s="250"/>
      <c r="T25" s="202">
        <f t="shared" si="26"/>
        <v>0</v>
      </c>
      <c r="U25" s="20"/>
      <c r="V25" s="20"/>
      <c r="W25" s="20"/>
      <c r="X25" s="20"/>
      <c r="Y25" s="20"/>
      <c r="Z25" s="20"/>
      <c r="AA25" s="212">
        <f>U25*VLOOKUP(D25,Emissionssfaktorer!$P:$R,3,0)</f>
        <v>0</v>
      </c>
      <c r="AB25" s="212">
        <f>V25*VLOOKUP(D25,Emissionssfaktorer!$P:$R,3,0)</f>
        <v>0</v>
      </c>
      <c r="AC25" s="212">
        <f>W25*VLOOKUP(D25,Emissionssfaktorer!$P:$R,3,0)</f>
        <v>0</v>
      </c>
      <c r="AD25" s="212">
        <f>X25*VLOOKUP(D25,Emissionssfaktorer!$P:$R,3,0)</f>
        <v>0</v>
      </c>
      <c r="AE25" s="212">
        <f>Y25*VLOOKUP(D25,Emissionssfaktorer!$P:$R,3,0)</f>
        <v>0</v>
      </c>
      <c r="AF25" s="212">
        <f>Z25*VLOOKUP(D25,Emissionssfaktorer!$P:$R,3,0)</f>
        <v>0</v>
      </c>
      <c r="AG25" s="234">
        <f t="shared" si="6"/>
        <v>0</v>
      </c>
      <c r="AI25" s="320">
        <f t="shared" si="27"/>
        <v>0</v>
      </c>
      <c r="AJ25" s="253"/>
      <c r="AK25" s="253"/>
      <c r="AL25" s="253"/>
      <c r="AM25" s="253"/>
      <c r="AN25" s="253"/>
      <c r="AO25" s="253"/>
      <c r="AP25" s="324">
        <f>AJ25*VLOOKUP(D25,Emissionssfaktorer!$Y:$AA,3,0)</f>
        <v>0</v>
      </c>
      <c r="AQ25" s="324">
        <f>AK25*VLOOKUP(D25,Emissionssfaktorer!$Y:$AA,3,0)</f>
        <v>0</v>
      </c>
      <c r="AR25" s="324">
        <f>AL25*VLOOKUP(D25,Emissionssfaktorer!$Y:$AA,3,0)</f>
        <v>0</v>
      </c>
      <c r="AS25" s="324">
        <f>AM25*VLOOKUP(D25,Emissionssfaktorer!$Y:$AA,3,0)</f>
        <v>0</v>
      </c>
      <c r="AT25" s="324">
        <f>AN25*VLOOKUP(D25,Emissionssfaktorer!$Y:$AA,3,0)</f>
        <v>0</v>
      </c>
      <c r="AU25" s="324">
        <f>AO25*VLOOKUP(D25,Emissionssfaktorer!$Y:$AA,3,0)</f>
        <v>0</v>
      </c>
      <c r="AV25" s="233">
        <f t="shared" si="8"/>
        <v>0</v>
      </c>
    </row>
    <row r="26" spans="1:48" s="174" customFormat="1" x14ac:dyDescent="0.2">
      <c r="A26" s="161"/>
      <c r="B26" s="162" t="s">
        <v>68</v>
      </c>
      <c r="C26" s="162" t="s">
        <v>54</v>
      </c>
      <c r="D26" s="19" t="str">
        <f t="shared" si="29"/>
        <v>Benzin - liter</v>
      </c>
      <c r="E26" s="202">
        <f t="shared" si="25"/>
        <v>0</v>
      </c>
      <c r="F26" s="20"/>
      <c r="G26" s="20"/>
      <c r="H26" s="20"/>
      <c r="I26" s="20"/>
      <c r="J26" s="20"/>
      <c r="K26" s="20"/>
      <c r="L26" s="212">
        <f>F26*VLOOKUP(D26,Emissionssfaktorer!$A:$C,3,0)</f>
        <v>0</v>
      </c>
      <c r="M26" s="212">
        <f>G26*VLOOKUP(D26,Emissionssfaktorer!$A:$C,3,0)</f>
        <v>0</v>
      </c>
      <c r="N26" s="212">
        <f>H26*VLOOKUP(D26,Emissionssfaktorer!$A:$C,3,0)</f>
        <v>0</v>
      </c>
      <c r="O26" s="212">
        <f>I26*VLOOKUP(D26,Emissionssfaktorer!$A:$C,3,0)</f>
        <v>0</v>
      </c>
      <c r="P26" s="212">
        <f>J26*VLOOKUP(D26,Emissionssfaktorer!$A:$C,3,0)</f>
        <v>0</v>
      </c>
      <c r="Q26" s="212">
        <f>K26*VLOOKUP(D26,Emissionssfaktorer!$A:$C,3,0)</f>
        <v>0</v>
      </c>
      <c r="R26" s="234">
        <f t="shared" si="4"/>
        <v>0</v>
      </c>
      <c r="S26" s="250"/>
      <c r="T26" s="202">
        <f t="shared" si="26"/>
        <v>0</v>
      </c>
      <c r="U26" s="20"/>
      <c r="V26" s="20"/>
      <c r="W26" s="20"/>
      <c r="X26" s="20"/>
      <c r="Y26" s="20"/>
      <c r="Z26" s="20"/>
      <c r="AA26" s="212">
        <f>U26*VLOOKUP(D26,Emissionssfaktorer!$P:$R,3,0)</f>
        <v>0</v>
      </c>
      <c r="AB26" s="212">
        <f>V26*VLOOKUP(D26,Emissionssfaktorer!$P:$R,3,0)</f>
        <v>0</v>
      </c>
      <c r="AC26" s="212">
        <f>W26*VLOOKUP(D26,Emissionssfaktorer!$P:$R,3,0)</f>
        <v>0</v>
      </c>
      <c r="AD26" s="212">
        <f>X26*VLOOKUP(D26,Emissionssfaktorer!$P:$R,3,0)</f>
        <v>0</v>
      </c>
      <c r="AE26" s="212">
        <f>Y26*VLOOKUP(D26,Emissionssfaktorer!$P:$R,3,0)</f>
        <v>0</v>
      </c>
      <c r="AF26" s="212">
        <f>Z26*VLOOKUP(D26,Emissionssfaktorer!$P:$R,3,0)</f>
        <v>0</v>
      </c>
      <c r="AG26" s="234">
        <f t="shared" si="6"/>
        <v>0</v>
      </c>
      <c r="AI26" s="320">
        <f t="shared" si="27"/>
        <v>0</v>
      </c>
      <c r="AJ26" s="253"/>
      <c r="AK26" s="253"/>
      <c r="AL26" s="253"/>
      <c r="AM26" s="253"/>
      <c r="AN26" s="253"/>
      <c r="AO26" s="253"/>
      <c r="AP26" s="324">
        <f>AJ26*VLOOKUP(D26,Emissionssfaktorer!$Y:$AA,3,0)</f>
        <v>0</v>
      </c>
      <c r="AQ26" s="324">
        <f>AK26*VLOOKUP(D26,Emissionssfaktorer!$Y:$AA,3,0)</f>
        <v>0</v>
      </c>
      <c r="AR26" s="324">
        <f>AL26*VLOOKUP(D26,Emissionssfaktorer!$Y:$AA,3,0)</f>
        <v>0</v>
      </c>
      <c r="AS26" s="324">
        <f>AM26*VLOOKUP(D26,Emissionssfaktorer!$Y:$AA,3,0)</f>
        <v>0</v>
      </c>
      <c r="AT26" s="324">
        <f>AN26*VLOOKUP(D26,Emissionssfaktorer!$Y:$AA,3,0)</f>
        <v>0</v>
      </c>
      <c r="AU26" s="324">
        <f>AO26*VLOOKUP(D26,Emissionssfaktorer!$Y:$AA,3,0)</f>
        <v>0</v>
      </c>
      <c r="AV26" s="233">
        <f t="shared" si="8"/>
        <v>0</v>
      </c>
    </row>
    <row r="27" spans="1:48" s="174" customFormat="1" x14ac:dyDescent="0.2">
      <c r="A27" s="161"/>
      <c r="B27" s="162" t="s">
        <v>67</v>
      </c>
      <c r="C27" s="162" t="s">
        <v>69</v>
      </c>
      <c r="D27" s="19" t="str">
        <f>B27&amp;" - "&amp;C27</f>
        <v>Diesel - kr</v>
      </c>
      <c r="E27" s="202">
        <f t="shared" si="25"/>
        <v>0</v>
      </c>
      <c r="F27" s="20"/>
      <c r="G27" s="20"/>
      <c r="H27" s="20"/>
      <c r="I27" s="20"/>
      <c r="J27" s="20"/>
      <c r="K27" s="20"/>
      <c r="L27" s="212">
        <f>F27*VLOOKUP(D27,Emissionssfaktorer!$A:$C,3,0)</f>
        <v>0</v>
      </c>
      <c r="M27" s="212">
        <f>G27*VLOOKUP(D27,Emissionssfaktorer!$A:$C,3,0)</f>
        <v>0</v>
      </c>
      <c r="N27" s="212">
        <f>H27*VLOOKUP(D27,Emissionssfaktorer!$A:$C,3,0)</f>
        <v>0</v>
      </c>
      <c r="O27" s="212">
        <f>I27*VLOOKUP(D27,Emissionssfaktorer!$A:$C,3,0)</f>
        <v>0</v>
      </c>
      <c r="P27" s="212">
        <f>J27*VLOOKUP(D27,Emissionssfaktorer!$A:$C,3,0)</f>
        <v>0</v>
      </c>
      <c r="Q27" s="212">
        <f>K27*VLOOKUP(D27,Emissionssfaktorer!$A:$C,3,0)</f>
        <v>0</v>
      </c>
      <c r="R27" s="234">
        <f t="shared" si="4"/>
        <v>0</v>
      </c>
      <c r="S27" s="250"/>
      <c r="T27" s="202">
        <f t="shared" si="26"/>
        <v>0</v>
      </c>
      <c r="U27" s="20"/>
      <c r="V27" s="20"/>
      <c r="W27" s="20"/>
      <c r="X27" s="20"/>
      <c r="Y27" s="20"/>
      <c r="Z27" s="20"/>
      <c r="AA27" s="212">
        <f>U27*VLOOKUP(D27,Emissionssfaktorer!$P:$R,3,0)</f>
        <v>0</v>
      </c>
      <c r="AB27" s="212">
        <f>V27*VLOOKUP(D27,Emissionssfaktorer!$P:$R,3,0)</f>
        <v>0</v>
      </c>
      <c r="AC27" s="212">
        <f>W27*VLOOKUP(D27,Emissionssfaktorer!$P:$R,3,0)</f>
        <v>0</v>
      </c>
      <c r="AD27" s="212">
        <f>X27*VLOOKUP(D27,Emissionssfaktorer!$P:$R,3,0)</f>
        <v>0</v>
      </c>
      <c r="AE27" s="212">
        <f>Y27*VLOOKUP(D27,Emissionssfaktorer!$P:$R,3,0)</f>
        <v>0</v>
      </c>
      <c r="AF27" s="212">
        <f>Z27*VLOOKUP(D27,Emissionssfaktorer!$P:$R,3,0)</f>
        <v>0</v>
      </c>
      <c r="AG27" s="234">
        <f t="shared" si="6"/>
        <v>0</v>
      </c>
      <c r="AI27" s="320">
        <f t="shared" si="27"/>
        <v>0</v>
      </c>
      <c r="AJ27" s="253"/>
      <c r="AK27" s="253"/>
      <c r="AL27" s="253"/>
      <c r="AM27" s="253"/>
      <c r="AN27" s="253"/>
      <c r="AO27" s="253"/>
      <c r="AP27" s="324">
        <f>AJ27*VLOOKUP(D27,Emissionssfaktorer!$Y:$AA,3,0)</f>
        <v>0</v>
      </c>
      <c r="AQ27" s="324">
        <f>AK27*VLOOKUP(D27,Emissionssfaktorer!$Y:$AA,3,0)</f>
        <v>0</v>
      </c>
      <c r="AR27" s="324">
        <f>AL27*VLOOKUP(D27,Emissionssfaktorer!$Y:$AA,3,0)</f>
        <v>0</v>
      </c>
      <c r="AS27" s="324">
        <f>AM27*VLOOKUP(D27,Emissionssfaktorer!$Y:$AA,3,0)</f>
        <v>0</v>
      </c>
      <c r="AT27" s="324">
        <f>AN27*VLOOKUP(D27,Emissionssfaktorer!$Y:$AA,3,0)</f>
        <v>0</v>
      </c>
      <c r="AU27" s="324">
        <f>AO27*VLOOKUP(D27,Emissionssfaktorer!$Y:$AA,3,0)</f>
        <v>0</v>
      </c>
      <c r="AV27" s="233">
        <f t="shared" si="8"/>
        <v>0</v>
      </c>
    </row>
    <row r="28" spans="1:48" s="174" customFormat="1" x14ac:dyDescent="0.2">
      <c r="A28" s="161"/>
      <c r="B28" s="162" t="s">
        <v>68</v>
      </c>
      <c r="C28" s="162" t="s">
        <v>69</v>
      </c>
      <c r="D28" s="19" t="str">
        <f>B28&amp;" - "&amp;C28</f>
        <v>Benzin - kr</v>
      </c>
      <c r="E28" s="202">
        <f t="shared" si="25"/>
        <v>0</v>
      </c>
      <c r="F28" s="20"/>
      <c r="G28" s="20"/>
      <c r="H28" s="20"/>
      <c r="I28" s="20"/>
      <c r="J28" s="20"/>
      <c r="K28" s="20"/>
      <c r="L28" s="212">
        <f>F28*VLOOKUP(D28,Emissionssfaktorer!$A:$C,3,0)</f>
        <v>0</v>
      </c>
      <c r="M28" s="212">
        <f>G28*VLOOKUP(D28,Emissionssfaktorer!$A:$C,3,0)</f>
        <v>0</v>
      </c>
      <c r="N28" s="212">
        <f>H28*VLOOKUP(D28,Emissionssfaktorer!$A:$C,3,0)</f>
        <v>0</v>
      </c>
      <c r="O28" s="212">
        <f>I28*VLOOKUP(D28,Emissionssfaktorer!$A:$C,3,0)</f>
        <v>0</v>
      </c>
      <c r="P28" s="212">
        <f>J28*VLOOKUP(D28,Emissionssfaktorer!$A:$C,3,0)</f>
        <v>0</v>
      </c>
      <c r="Q28" s="212">
        <f>K28*VLOOKUP(D28,Emissionssfaktorer!$A:$C,3,0)</f>
        <v>0</v>
      </c>
      <c r="R28" s="234">
        <f t="shared" si="4"/>
        <v>0</v>
      </c>
      <c r="S28" s="250"/>
      <c r="T28" s="202">
        <f t="shared" si="26"/>
        <v>0</v>
      </c>
      <c r="U28" s="20"/>
      <c r="V28" s="20"/>
      <c r="W28" s="20"/>
      <c r="X28" s="20"/>
      <c r="Y28" s="20"/>
      <c r="Z28" s="20"/>
      <c r="AA28" s="212">
        <f>U28*VLOOKUP(D28,Emissionssfaktorer!$P:$R,3,0)</f>
        <v>0</v>
      </c>
      <c r="AB28" s="212">
        <f>V28*VLOOKUP(D28,Emissionssfaktorer!$P:$R,3,0)</f>
        <v>0</v>
      </c>
      <c r="AC28" s="212">
        <f>W28*VLOOKUP(D28,Emissionssfaktorer!$P:$R,3,0)</f>
        <v>0</v>
      </c>
      <c r="AD28" s="212">
        <f>X28*VLOOKUP(D28,Emissionssfaktorer!$P:$R,3,0)</f>
        <v>0</v>
      </c>
      <c r="AE28" s="212">
        <f>Y28*VLOOKUP(D28,Emissionssfaktorer!$P:$R,3,0)</f>
        <v>0</v>
      </c>
      <c r="AF28" s="212">
        <f>Z28*VLOOKUP(D28,Emissionssfaktorer!$P:$R,3,0)</f>
        <v>0</v>
      </c>
      <c r="AG28" s="234">
        <f t="shared" si="6"/>
        <v>0</v>
      </c>
      <c r="AI28" s="320">
        <f t="shared" si="27"/>
        <v>0</v>
      </c>
      <c r="AJ28" s="253"/>
      <c r="AK28" s="253"/>
      <c r="AL28" s="253"/>
      <c r="AM28" s="253"/>
      <c r="AN28" s="253"/>
      <c r="AO28" s="253"/>
      <c r="AP28" s="324">
        <f>AJ28*VLOOKUP(D28,Emissionssfaktorer!$Y:$AA,3,0)</f>
        <v>0</v>
      </c>
      <c r="AQ28" s="324">
        <f>AK28*VLOOKUP(D28,Emissionssfaktorer!$Y:$AA,3,0)</f>
        <v>0</v>
      </c>
      <c r="AR28" s="324">
        <f>AL28*VLOOKUP(D28,Emissionssfaktorer!$Y:$AA,3,0)</f>
        <v>0</v>
      </c>
      <c r="AS28" s="324">
        <f>AM28*VLOOKUP(D28,Emissionssfaktorer!$Y:$AA,3,0)</f>
        <v>0</v>
      </c>
      <c r="AT28" s="324">
        <f>AN28*VLOOKUP(D28,Emissionssfaktorer!$Y:$AA,3,0)</f>
        <v>0</v>
      </c>
      <c r="AU28" s="324">
        <f>AO28*VLOOKUP(D28,Emissionssfaktorer!$Y:$AA,3,0)</f>
        <v>0</v>
      </c>
      <c r="AV28" s="233">
        <f t="shared" si="8"/>
        <v>0</v>
      </c>
    </row>
    <row r="29" spans="1:48" s="174" customFormat="1" x14ac:dyDescent="0.2">
      <c r="A29" s="161"/>
      <c r="B29" s="162" t="s">
        <v>70</v>
      </c>
      <c r="C29" s="162" t="s">
        <v>69</v>
      </c>
      <c r="D29" s="19" t="str">
        <f t="shared" ref="D29:D34" si="30">B29&amp;" - "&amp;C29</f>
        <v>Taxa - kr</v>
      </c>
      <c r="E29" s="202">
        <f t="shared" si="25"/>
        <v>0</v>
      </c>
      <c r="F29" s="20"/>
      <c r="G29" s="20"/>
      <c r="H29" s="20"/>
      <c r="I29" s="20"/>
      <c r="J29" s="20"/>
      <c r="K29" s="20"/>
      <c r="L29" s="212">
        <f>F29*VLOOKUP(D29,Emissionssfaktorer!$A:$C,3,0)</f>
        <v>0</v>
      </c>
      <c r="M29" s="212">
        <f>G29*VLOOKUP(D29,Emissionssfaktorer!$A:$C,3,0)</f>
        <v>0</v>
      </c>
      <c r="N29" s="212">
        <f>H29*VLOOKUP(D29,Emissionssfaktorer!$A:$C,3,0)</f>
        <v>0</v>
      </c>
      <c r="O29" s="212">
        <f>I29*VLOOKUP(D29,Emissionssfaktorer!$A:$C,3,0)</f>
        <v>0</v>
      </c>
      <c r="P29" s="212">
        <f>J29*VLOOKUP(D29,Emissionssfaktorer!$A:$C,3,0)</f>
        <v>0</v>
      </c>
      <c r="Q29" s="212">
        <f>K29*VLOOKUP(D29,Emissionssfaktorer!$A:$C,3,0)</f>
        <v>0</v>
      </c>
      <c r="R29" s="234">
        <f t="shared" si="4"/>
        <v>0</v>
      </c>
      <c r="S29" s="250"/>
      <c r="T29" s="202">
        <f t="shared" si="26"/>
        <v>0</v>
      </c>
      <c r="U29" s="20"/>
      <c r="V29" s="20"/>
      <c r="W29" s="20"/>
      <c r="X29" s="20"/>
      <c r="Y29" s="20"/>
      <c r="Z29" s="20"/>
      <c r="AA29" s="212">
        <f>U29*VLOOKUP(D29,Emissionssfaktorer!$P:$R,3,0)</f>
        <v>0</v>
      </c>
      <c r="AB29" s="212">
        <f>V29*VLOOKUP(D29,Emissionssfaktorer!$P:$R,3,0)</f>
        <v>0</v>
      </c>
      <c r="AC29" s="212">
        <f>W29*VLOOKUP(D29,Emissionssfaktorer!$P:$R,3,0)</f>
        <v>0</v>
      </c>
      <c r="AD29" s="212">
        <f>X29*VLOOKUP(D29,Emissionssfaktorer!$P:$R,3,0)</f>
        <v>0</v>
      </c>
      <c r="AE29" s="212">
        <f>Y29*VLOOKUP(D29,Emissionssfaktorer!$P:$R,3,0)</f>
        <v>0</v>
      </c>
      <c r="AF29" s="212">
        <f>Z29*VLOOKUP(D29,Emissionssfaktorer!$P:$R,3,0)</f>
        <v>0</v>
      </c>
      <c r="AG29" s="234">
        <f t="shared" si="6"/>
        <v>0</v>
      </c>
      <c r="AI29" s="320">
        <f t="shared" si="27"/>
        <v>0</v>
      </c>
      <c r="AJ29" s="253"/>
      <c r="AK29" s="253"/>
      <c r="AL29" s="253"/>
      <c r="AM29" s="253"/>
      <c r="AN29" s="253"/>
      <c r="AO29" s="253"/>
      <c r="AP29" s="324">
        <f>AJ29*VLOOKUP(D29,Emissionssfaktorer!$Y:$AA,3,0)</f>
        <v>0</v>
      </c>
      <c r="AQ29" s="324">
        <f>AK29*VLOOKUP(D29,Emissionssfaktorer!$Y:$AA,3,0)</f>
        <v>0</v>
      </c>
      <c r="AR29" s="324">
        <f>AL29*VLOOKUP(D29,Emissionssfaktorer!$Y:$AA,3,0)</f>
        <v>0</v>
      </c>
      <c r="AS29" s="324">
        <f>AM29*VLOOKUP(D29,Emissionssfaktorer!$Y:$AA,3,0)</f>
        <v>0</v>
      </c>
      <c r="AT29" s="324">
        <f>AN29*VLOOKUP(D29,Emissionssfaktorer!$Y:$AA,3,0)</f>
        <v>0</v>
      </c>
      <c r="AU29" s="324">
        <f>AO29*VLOOKUP(D29,Emissionssfaktorer!$Y:$AA,3,0)</f>
        <v>0</v>
      </c>
      <c r="AV29" s="233">
        <f t="shared" si="8"/>
        <v>0</v>
      </c>
    </row>
    <row r="30" spans="1:48" s="174" customFormat="1" x14ac:dyDescent="0.2">
      <c r="A30" s="161"/>
      <c r="B30" s="162" t="s">
        <v>70</v>
      </c>
      <c r="C30" s="162" t="s">
        <v>62</v>
      </c>
      <c r="D30" s="19" t="str">
        <f t="shared" si="30"/>
        <v>Taxa - km</v>
      </c>
      <c r="E30" s="202">
        <f t="shared" si="25"/>
        <v>0</v>
      </c>
      <c r="F30" s="20"/>
      <c r="G30" s="20"/>
      <c r="H30" s="20"/>
      <c r="I30" s="20"/>
      <c r="J30" s="20"/>
      <c r="K30" s="20"/>
      <c r="L30" s="212">
        <f>F30*VLOOKUP(D30,Emissionssfaktorer!$A:$C,3,0)</f>
        <v>0</v>
      </c>
      <c r="M30" s="212">
        <f>G30*VLOOKUP(D30,Emissionssfaktorer!$A:$C,3,0)</f>
        <v>0</v>
      </c>
      <c r="N30" s="212">
        <f>H30*VLOOKUP(D30,Emissionssfaktorer!$A:$C,3,0)</f>
        <v>0</v>
      </c>
      <c r="O30" s="212">
        <f>I30*VLOOKUP(D30,Emissionssfaktorer!$A:$C,3,0)</f>
        <v>0</v>
      </c>
      <c r="P30" s="212">
        <f>J30*VLOOKUP(D30,Emissionssfaktorer!$A:$C,3,0)</f>
        <v>0</v>
      </c>
      <c r="Q30" s="212">
        <f>K30*VLOOKUP(D30,Emissionssfaktorer!$A:$C,3,0)</f>
        <v>0</v>
      </c>
      <c r="R30" s="234">
        <f t="shared" si="4"/>
        <v>0</v>
      </c>
      <c r="S30" s="250"/>
      <c r="T30" s="202">
        <f t="shared" si="26"/>
        <v>0</v>
      </c>
      <c r="U30" s="20"/>
      <c r="V30" s="20"/>
      <c r="W30" s="20"/>
      <c r="X30" s="20"/>
      <c r="Y30" s="20"/>
      <c r="Z30" s="20"/>
      <c r="AA30" s="212">
        <f>U30*VLOOKUP(D30,Emissionssfaktorer!$P:$R,3,0)</f>
        <v>0</v>
      </c>
      <c r="AB30" s="212">
        <f>V30*VLOOKUP(D30,Emissionssfaktorer!$P:$R,3,0)</f>
        <v>0</v>
      </c>
      <c r="AC30" s="212">
        <f>W30*VLOOKUP(D30,Emissionssfaktorer!$P:$R,3,0)</f>
        <v>0</v>
      </c>
      <c r="AD30" s="212">
        <f>X30*VLOOKUP(D30,Emissionssfaktorer!$P:$R,3,0)</f>
        <v>0</v>
      </c>
      <c r="AE30" s="212">
        <f>Y30*VLOOKUP(D30,Emissionssfaktorer!$P:$R,3,0)</f>
        <v>0</v>
      </c>
      <c r="AF30" s="212">
        <f>Z30*VLOOKUP(D30,Emissionssfaktorer!$P:$R,3,0)</f>
        <v>0</v>
      </c>
      <c r="AG30" s="234">
        <f t="shared" si="6"/>
        <v>0</v>
      </c>
      <c r="AI30" s="320">
        <f t="shared" si="27"/>
        <v>0</v>
      </c>
      <c r="AJ30" s="253"/>
      <c r="AK30" s="253"/>
      <c r="AL30" s="253"/>
      <c r="AM30" s="253"/>
      <c r="AN30" s="253"/>
      <c r="AO30" s="253"/>
      <c r="AP30" s="324">
        <f>AJ30*VLOOKUP(D30,Emissionssfaktorer!$Y:$AA,3,0)</f>
        <v>0</v>
      </c>
      <c r="AQ30" s="324">
        <f>AK30*VLOOKUP(D30,Emissionssfaktorer!$Y:$AA,3,0)</f>
        <v>0</v>
      </c>
      <c r="AR30" s="324">
        <f>AL30*VLOOKUP(D30,Emissionssfaktorer!$Y:$AA,3,0)</f>
        <v>0</v>
      </c>
      <c r="AS30" s="324">
        <f>AM30*VLOOKUP(D30,Emissionssfaktorer!$Y:$AA,3,0)</f>
        <v>0</v>
      </c>
      <c r="AT30" s="324">
        <f>AN30*VLOOKUP(D30,Emissionssfaktorer!$Y:$AA,3,0)</f>
        <v>0</v>
      </c>
      <c r="AU30" s="324">
        <f>AO30*VLOOKUP(D30,Emissionssfaktorer!$Y:$AA,3,0)</f>
        <v>0</v>
      </c>
      <c r="AV30" s="233">
        <f t="shared" si="8"/>
        <v>0</v>
      </c>
    </row>
    <row r="31" spans="1:48" s="174" customFormat="1" x14ac:dyDescent="0.2">
      <c r="A31" s="161"/>
      <c r="B31" s="162" t="s">
        <v>71</v>
      </c>
      <c r="C31" s="162" t="s">
        <v>62</v>
      </c>
      <c r="D31" s="19" t="str">
        <f t="shared" si="30"/>
        <v>Fly - km</v>
      </c>
      <c r="E31" s="202">
        <f t="shared" si="25"/>
        <v>0</v>
      </c>
      <c r="F31" s="20"/>
      <c r="G31" s="20"/>
      <c r="H31" s="20"/>
      <c r="I31" s="20"/>
      <c r="J31" s="20"/>
      <c r="K31" s="20"/>
      <c r="L31" s="212">
        <f>F31*VLOOKUP(D31,Emissionssfaktorer!$A:$C,3,0)</f>
        <v>0</v>
      </c>
      <c r="M31" s="212">
        <f>G31*VLOOKUP(D31,Emissionssfaktorer!$A:$C,3,0)</f>
        <v>0</v>
      </c>
      <c r="N31" s="212">
        <f>H31*VLOOKUP(D31,Emissionssfaktorer!$A:$C,3,0)</f>
        <v>0</v>
      </c>
      <c r="O31" s="212">
        <f>I31*VLOOKUP(D31,Emissionssfaktorer!$A:$C,3,0)</f>
        <v>0</v>
      </c>
      <c r="P31" s="212">
        <f>J31*VLOOKUP(D31,Emissionssfaktorer!$A:$C,3,0)</f>
        <v>0</v>
      </c>
      <c r="Q31" s="212">
        <f>K31*VLOOKUP(D31,Emissionssfaktorer!$A:$C,3,0)</f>
        <v>0</v>
      </c>
      <c r="R31" s="234">
        <f t="shared" si="4"/>
        <v>0</v>
      </c>
      <c r="S31" s="250"/>
      <c r="T31" s="202">
        <f t="shared" si="26"/>
        <v>0</v>
      </c>
      <c r="U31" s="20"/>
      <c r="V31" s="20"/>
      <c r="W31" s="20"/>
      <c r="X31" s="20"/>
      <c r="Y31" s="20"/>
      <c r="Z31" s="20"/>
      <c r="AA31" s="212">
        <f>U31*VLOOKUP(D31,Emissionssfaktorer!$P:$R,3,0)</f>
        <v>0</v>
      </c>
      <c r="AB31" s="212">
        <f>V31*VLOOKUP(D31,Emissionssfaktorer!$P:$R,3,0)</f>
        <v>0</v>
      </c>
      <c r="AC31" s="212">
        <f>W31*VLOOKUP(D31,Emissionssfaktorer!$P:$R,3,0)</f>
        <v>0</v>
      </c>
      <c r="AD31" s="212">
        <f>X31*VLOOKUP(D31,Emissionssfaktorer!$P:$R,3,0)</f>
        <v>0</v>
      </c>
      <c r="AE31" s="212">
        <f>Y31*VLOOKUP(D31,Emissionssfaktorer!$P:$R,3,0)</f>
        <v>0</v>
      </c>
      <c r="AF31" s="212">
        <f>Z31*VLOOKUP(D31,Emissionssfaktorer!$P:$R,3,0)</f>
        <v>0</v>
      </c>
      <c r="AG31" s="234">
        <f t="shared" si="6"/>
        <v>0</v>
      </c>
      <c r="AI31" s="320">
        <f t="shared" si="27"/>
        <v>0</v>
      </c>
      <c r="AJ31" s="253"/>
      <c r="AK31" s="253"/>
      <c r="AL31" s="253"/>
      <c r="AM31" s="253"/>
      <c r="AN31" s="253"/>
      <c r="AO31" s="253"/>
      <c r="AP31" s="324">
        <f>AJ31*VLOOKUP(D31,Emissionssfaktorer!$Y:$AA,3,0)</f>
        <v>0</v>
      </c>
      <c r="AQ31" s="324">
        <f>AK31*VLOOKUP(D31,Emissionssfaktorer!$Y:$AA,3,0)</f>
        <v>0</v>
      </c>
      <c r="AR31" s="324">
        <f>AL31*VLOOKUP(D31,Emissionssfaktorer!$Y:$AA,3,0)</f>
        <v>0</v>
      </c>
      <c r="AS31" s="324">
        <f>AM31*VLOOKUP(D31,Emissionssfaktorer!$Y:$AA,3,0)</f>
        <v>0</v>
      </c>
      <c r="AT31" s="324">
        <f>AN31*VLOOKUP(D31,Emissionssfaktorer!$Y:$AA,3,0)</f>
        <v>0</v>
      </c>
      <c r="AU31" s="324">
        <f>AO31*VLOOKUP(D31,Emissionssfaktorer!$Y:$AA,3,0)</f>
        <v>0</v>
      </c>
      <c r="AV31" s="233">
        <f t="shared" si="8"/>
        <v>0</v>
      </c>
    </row>
    <row r="32" spans="1:48" s="174" customFormat="1" x14ac:dyDescent="0.2">
      <c r="A32" s="161"/>
      <c r="B32" s="162" t="s">
        <v>72</v>
      </c>
      <c r="C32" s="162" t="s">
        <v>69</v>
      </c>
      <c r="D32" s="19" t="str">
        <f t="shared" si="30"/>
        <v>Tog - kr</v>
      </c>
      <c r="E32" s="202">
        <f t="shared" si="25"/>
        <v>0</v>
      </c>
      <c r="F32" s="20"/>
      <c r="G32" s="20"/>
      <c r="H32" s="20"/>
      <c r="I32" s="20"/>
      <c r="J32" s="20"/>
      <c r="K32" s="20"/>
      <c r="L32" s="212">
        <f>F32*VLOOKUP(D32,Emissionssfaktorer!$A:$C,3,0)</f>
        <v>0</v>
      </c>
      <c r="M32" s="212">
        <f>G32*VLOOKUP(D32,Emissionssfaktorer!$A:$C,3,0)</f>
        <v>0</v>
      </c>
      <c r="N32" s="212">
        <f>H32*VLOOKUP(D32,Emissionssfaktorer!$A:$C,3,0)</f>
        <v>0</v>
      </c>
      <c r="O32" s="212">
        <f>I32*VLOOKUP(D32,Emissionssfaktorer!$A:$C,3,0)</f>
        <v>0</v>
      </c>
      <c r="P32" s="212">
        <f>J32*VLOOKUP(D32,Emissionssfaktorer!$A:$C,3,0)</f>
        <v>0</v>
      </c>
      <c r="Q32" s="212">
        <f>K32*VLOOKUP(D32,Emissionssfaktorer!$A:$C,3,0)</f>
        <v>0</v>
      </c>
      <c r="R32" s="234">
        <f t="shared" si="4"/>
        <v>0</v>
      </c>
      <c r="S32" s="250"/>
      <c r="T32" s="202">
        <f t="shared" si="26"/>
        <v>0</v>
      </c>
      <c r="U32" s="20"/>
      <c r="V32" s="20"/>
      <c r="W32" s="20"/>
      <c r="X32" s="20"/>
      <c r="Y32" s="20"/>
      <c r="Z32" s="20"/>
      <c r="AA32" s="212">
        <f>U32*VLOOKUP(D32,Emissionssfaktorer!$P:$R,3,0)</f>
        <v>0</v>
      </c>
      <c r="AB32" s="212">
        <f>V32*VLOOKUP(D32,Emissionssfaktorer!$P:$R,3,0)</f>
        <v>0</v>
      </c>
      <c r="AC32" s="212">
        <f>W32*VLOOKUP(D32,Emissionssfaktorer!$P:$R,3,0)</f>
        <v>0</v>
      </c>
      <c r="AD32" s="212">
        <f>X32*VLOOKUP(D32,Emissionssfaktorer!$P:$R,3,0)</f>
        <v>0</v>
      </c>
      <c r="AE32" s="212">
        <f>Y32*VLOOKUP(D32,Emissionssfaktorer!$P:$R,3,0)</f>
        <v>0</v>
      </c>
      <c r="AF32" s="212">
        <f>Z32*VLOOKUP(D32,Emissionssfaktorer!$P:$R,3,0)</f>
        <v>0</v>
      </c>
      <c r="AG32" s="234">
        <f t="shared" si="6"/>
        <v>0</v>
      </c>
      <c r="AI32" s="320">
        <f t="shared" si="27"/>
        <v>0</v>
      </c>
      <c r="AJ32" s="253"/>
      <c r="AK32" s="253"/>
      <c r="AL32" s="253"/>
      <c r="AM32" s="253"/>
      <c r="AN32" s="253"/>
      <c r="AO32" s="253"/>
      <c r="AP32" s="324">
        <f>AJ32*VLOOKUP(D32,Emissionssfaktorer!$Y:$AA,3,0)</f>
        <v>0</v>
      </c>
      <c r="AQ32" s="324">
        <f>AK32*VLOOKUP(D32,Emissionssfaktorer!$Y:$AA,3,0)</f>
        <v>0</v>
      </c>
      <c r="AR32" s="324">
        <f>AL32*VLOOKUP(D32,Emissionssfaktorer!$Y:$AA,3,0)</f>
        <v>0</v>
      </c>
      <c r="AS32" s="324">
        <f>AM32*VLOOKUP(D32,Emissionssfaktorer!$Y:$AA,3,0)</f>
        <v>0</v>
      </c>
      <c r="AT32" s="324">
        <f>AN32*VLOOKUP(D32,Emissionssfaktorer!$Y:$AA,3,0)</f>
        <v>0</v>
      </c>
      <c r="AU32" s="324">
        <f>AO32*VLOOKUP(D32,Emissionssfaktorer!$Y:$AA,3,0)</f>
        <v>0</v>
      </c>
      <c r="AV32" s="233">
        <f t="shared" si="8"/>
        <v>0</v>
      </c>
    </row>
    <row r="33" spans="1:50" s="174" customFormat="1" x14ac:dyDescent="0.2">
      <c r="A33" s="161"/>
      <c r="B33" s="162" t="s">
        <v>72</v>
      </c>
      <c r="C33" s="162" t="s">
        <v>62</v>
      </c>
      <c r="D33" s="19" t="str">
        <f t="shared" si="30"/>
        <v>Tog - km</v>
      </c>
      <c r="E33" s="202">
        <f>SUM(F33:K33)</f>
        <v>0</v>
      </c>
      <c r="F33" s="20"/>
      <c r="G33" s="20"/>
      <c r="H33" s="20"/>
      <c r="I33" s="20"/>
      <c r="J33" s="20"/>
      <c r="K33" s="20"/>
      <c r="L33" s="212">
        <f>F33*VLOOKUP(D33,Emissionssfaktorer!$A:$C,3,0)</f>
        <v>0</v>
      </c>
      <c r="M33" s="212">
        <f>G33*VLOOKUP(D33,Emissionssfaktorer!$A:$C,3,0)</f>
        <v>0</v>
      </c>
      <c r="N33" s="212">
        <f>H33*VLOOKUP(D33,Emissionssfaktorer!$A:$C,3,0)</f>
        <v>0</v>
      </c>
      <c r="O33" s="212">
        <f>I33*VLOOKUP(D33,Emissionssfaktorer!$A:$C,3,0)</f>
        <v>0</v>
      </c>
      <c r="P33" s="212">
        <f>J33*VLOOKUP(D33,Emissionssfaktorer!$A:$C,3,0)</f>
        <v>0</v>
      </c>
      <c r="Q33" s="212">
        <f>K33*VLOOKUP(D33,Emissionssfaktorer!$A:$C,3,0)</f>
        <v>0</v>
      </c>
      <c r="R33" s="234">
        <f t="shared" si="4"/>
        <v>0</v>
      </c>
      <c r="S33" s="250"/>
      <c r="T33" s="202">
        <f>SUM(U33:Z33)</f>
        <v>0</v>
      </c>
      <c r="U33" s="20"/>
      <c r="V33" s="20"/>
      <c r="W33" s="20"/>
      <c r="X33" s="20"/>
      <c r="Y33" s="20"/>
      <c r="Z33" s="20"/>
      <c r="AA33" s="212">
        <f>U33*VLOOKUP(D33,Emissionssfaktorer!$P:$R,3,0)</f>
        <v>0</v>
      </c>
      <c r="AB33" s="212">
        <f>V33*VLOOKUP(D33,Emissionssfaktorer!$P:$R,3,0)</f>
        <v>0</v>
      </c>
      <c r="AC33" s="212">
        <f>W33*VLOOKUP(D33,Emissionssfaktorer!$P:$R,3,0)</f>
        <v>0</v>
      </c>
      <c r="AD33" s="212">
        <f>X33*VLOOKUP(D33,Emissionssfaktorer!$P:$R,3,0)</f>
        <v>0</v>
      </c>
      <c r="AE33" s="212">
        <f>Y33*VLOOKUP(D33,Emissionssfaktorer!$P:$R,3,0)</f>
        <v>0</v>
      </c>
      <c r="AF33" s="212">
        <f>Z33*VLOOKUP(D33,Emissionssfaktorer!$P:$R,3,0)</f>
        <v>0</v>
      </c>
      <c r="AG33" s="234">
        <f t="shared" si="6"/>
        <v>0</v>
      </c>
      <c r="AI33" s="320">
        <f>SUM(AJ33:AO33)</f>
        <v>0</v>
      </c>
      <c r="AJ33" s="253"/>
      <c r="AK33" s="253"/>
      <c r="AL33" s="253"/>
      <c r="AM33" s="253"/>
      <c r="AN33" s="253"/>
      <c r="AO33" s="253"/>
      <c r="AP33" s="324">
        <f>AJ33*VLOOKUP(D33,Emissionssfaktorer!$Y:$AA,3,0)</f>
        <v>0</v>
      </c>
      <c r="AQ33" s="324">
        <f>AK33*VLOOKUP(D33,Emissionssfaktorer!$Y:$AA,3,0)</f>
        <v>0</v>
      </c>
      <c r="AR33" s="324">
        <f>AL33*VLOOKUP(D33,Emissionssfaktorer!$Y:$AA,3,0)</f>
        <v>0</v>
      </c>
      <c r="AS33" s="324">
        <f>AM33*VLOOKUP(D33,Emissionssfaktorer!$Y:$AA,3,0)</f>
        <v>0</v>
      </c>
      <c r="AT33" s="324">
        <f>AN33*VLOOKUP(D33,Emissionssfaktorer!$Y:$AA,3,0)</f>
        <v>0</v>
      </c>
      <c r="AU33" s="324">
        <f>AO33*VLOOKUP(D33,Emissionssfaktorer!$Y:$AA,3,0)</f>
        <v>0</v>
      </c>
      <c r="AV33" s="233">
        <f t="shared" si="8"/>
        <v>0</v>
      </c>
    </row>
    <row r="34" spans="1:50" s="174" customFormat="1" x14ac:dyDescent="0.2">
      <c r="A34" s="161"/>
      <c r="B34" s="162" t="s">
        <v>73</v>
      </c>
      <c r="C34" s="162" t="s">
        <v>62</v>
      </c>
      <c r="D34" s="19" t="str">
        <f t="shared" si="30"/>
        <v>Færger - km</v>
      </c>
      <c r="E34" s="202">
        <f t="shared" si="25"/>
        <v>0</v>
      </c>
      <c r="F34" s="20"/>
      <c r="G34" s="20"/>
      <c r="H34" s="20"/>
      <c r="I34" s="20"/>
      <c r="J34" s="20"/>
      <c r="K34" s="20"/>
      <c r="L34" s="212">
        <f>F34*VLOOKUP(D34,Emissionssfaktorer!$A:$C,3,0)</f>
        <v>0</v>
      </c>
      <c r="M34" s="212">
        <f>G34*VLOOKUP(D34,Emissionssfaktorer!$A:$C,3,0)</f>
        <v>0</v>
      </c>
      <c r="N34" s="212">
        <f>H34*VLOOKUP(D34,Emissionssfaktorer!$A:$C,3,0)</f>
        <v>0</v>
      </c>
      <c r="O34" s="212">
        <f>I34*VLOOKUP(D34,Emissionssfaktorer!$A:$C,3,0)</f>
        <v>0</v>
      </c>
      <c r="P34" s="212">
        <f>J34*VLOOKUP(D34,Emissionssfaktorer!$A:$C,3,0)</f>
        <v>0</v>
      </c>
      <c r="Q34" s="212">
        <f>K34*VLOOKUP(D34,Emissionssfaktorer!$A:$C,3,0)</f>
        <v>0</v>
      </c>
      <c r="R34" s="234">
        <f t="shared" si="4"/>
        <v>0</v>
      </c>
      <c r="S34" s="250"/>
      <c r="T34" s="202">
        <f t="shared" ref="T34" si="31">SUM(U34:Z34)</f>
        <v>0</v>
      </c>
      <c r="U34" s="20"/>
      <c r="V34" s="20"/>
      <c r="W34" s="20"/>
      <c r="X34" s="20"/>
      <c r="Y34" s="20"/>
      <c r="Z34" s="20"/>
      <c r="AA34" s="212">
        <f>U34*VLOOKUP(D34,Emissionssfaktorer!$P:$R,3,0)</f>
        <v>0</v>
      </c>
      <c r="AB34" s="212">
        <f>V34*VLOOKUP(D34,Emissionssfaktorer!$P:$R,3,0)</f>
        <v>0</v>
      </c>
      <c r="AC34" s="212">
        <f>W34*VLOOKUP(D34,Emissionssfaktorer!$P:$R,3,0)</f>
        <v>0</v>
      </c>
      <c r="AD34" s="212">
        <f>X34*VLOOKUP(D34,Emissionssfaktorer!$P:$R,3,0)</f>
        <v>0</v>
      </c>
      <c r="AE34" s="212">
        <f>Y34*VLOOKUP(D34,Emissionssfaktorer!$P:$R,3,0)</f>
        <v>0</v>
      </c>
      <c r="AF34" s="212">
        <f>Z34*VLOOKUP(D34,Emissionssfaktorer!$P:$R,3,0)</f>
        <v>0</v>
      </c>
      <c r="AG34" s="234">
        <f>SUM(AA34:AF34)</f>
        <v>0</v>
      </c>
      <c r="AI34" s="320">
        <f t="shared" ref="AI34" si="32">SUM(AJ34:AO34)</f>
        <v>0</v>
      </c>
      <c r="AJ34" s="253"/>
      <c r="AK34" s="253"/>
      <c r="AL34" s="253"/>
      <c r="AM34" s="253"/>
      <c r="AN34" s="253"/>
      <c r="AO34" s="253"/>
      <c r="AP34" s="324">
        <f>AJ34*VLOOKUP(D34,Emissionssfaktorer!$Y:$AA,3,0)</f>
        <v>0</v>
      </c>
      <c r="AQ34" s="324">
        <f>AK34*VLOOKUP(D34,Emissionssfaktorer!$Y:$AA,3,0)</f>
        <v>0</v>
      </c>
      <c r="AR34" s="324">
        <f>AL34*VLOOKUP(D34,Emissionssfaktorer!$Y:$AA,3,0)</f>
        <v>0</v>
      </c>
      <c r="AS34" s="324">
        <f>AM34*VLOOKUP(D34,Emissionssfaktorer!$Y:$AA,3,0)</f>
        <v>0</v>
      </c>
      <c r="AT34" s="324">
        <f>AN34*VLOOKUP(D34,Emissionssfaktorer!$Y:$AA,3,0)</f>
        <v>0</v>
      </c>
      <c r="AU34" s="324">
        <f>AO34*VLOOKUP(D34,Emissionssfaktorer!$Y:$AA,3,0)</f>
        <v>0</v>
      </c>
      <c r="AV34" s="233">
        <f t="shared" si="8"/>
        <v>0</v>
      </c>
    </row>
    <row r="35" spans="1:50" s="174" customFormat="1" x14ac:dyDescent="0.2">
      <c r="A35" s="226" t="s">
        <v>275</v>
      </c>
      <c r="B35" s="23"/>
      <c r="C35" s="24"/>
      <c r="D35" s="24"/>
      <c r="E35" s="235"/>
      <c r="F35" s="236"/>
      <c r="G35" s="236"/>
      <c r="H35" s="236"/>
      <c r="I35" s="236"/>
      <c r="J35" s="236"/>
      <c r="K35" s="236"/>
      <c r="L35" s="231">
        <f t="shared" ref="L35:Q35" si="33">SUM(L19:L34)</f>
        <v>0</v>
      </c>
      <c r="M35" s="231">
        <f t="shared" si="33"/>
        <v>0</v>
      </c>
      <c r="N35" s="231">
        <f t="shared" si="33"/>
        <v>0</v>
      </c>
      <c r="O35" s="231">
        <f t="shared" si="33"/>
        <v>0</v>
      </c>
      <c r="P35" s="231">
        <f t="shared" si="33"/>
        <v>0</v>
      </c>
      <c r="Q35" s="231">
        <f t="shared" si="33"/>
        <v>0</v>
      </c>
      <c r="R35" s="231">
        <f>SUM(R19:R34)</f>
        <v>0</v>
      </c>
      <c r="S35" s="250"/>
      <c r="T35" s="235"/>
      <c r="U35" s="236"/>
      <c r="V35" s="236"/>
      <c r="W35" s="236"/>
      <c r="X35" s="236"/>
      <c r="Y35" s="236"/>
      <c r="Z35" s="236"/>
      <c r="AA35" s="317">
        <f t="shared" ref="AA35:AF35" si="34">SUM(AA19:AA34)</f>
        <v>0</v>
      </c>
      <c r="AB35" s="317">
        <f t="shared" si="34"/>
        <v>0</v>
      </c>
      <c r="AC35" s="317">
        <f t="shared" si="34"/>
        <v>0</v>
      </c>
      <c r="AD35" s="317">
        <f t="shared" si="34"/>
        <v>0</v>
      </c>
      <c r="AE35" s="317">
        <f t="shared" si="34"/>
        <v>0</v>
      </c>
      <c r="AF35" s="317">
        <f t="shared" si="34"/>
        <v>0</v>
      </c>
      <c r="AG35" s="231">
        <f>SUM(AG19:AG34)</f>
        <v>0</v>
      </c>
      <c r="AI35" s="235"/>
      <c r="AJ35" s="336"/>
      <c r="AK35" s="336"/>
      <c r="AL35" s="336"/>
      <c r="AM35" s="336"/>
      <c r="AN35" s="336"/>
      <c r="AO35" s="336"/>
      <c r="AP35" s="254">
        <f t="shared" ref="AP35:AU35" si="35">SUM(AP19:AP34)</f>
        <v>0</v>
      </c>
      <c r="AQ35" s="254">
        <f t="shared" si="35"/>
        <v>0</v>
      </c>
      <c r="AR35" s="254">
        <f t="shared" si="35"/>
        <v>0</v>
      </c>
      <c r="AS35" s="254">
        <f t="shared" si="35"/>
        <v>0</v>
      </c>
      <c r="AT35" s="254">
        <f t="shared" si="35"/>
        <v>0</v>
      </c>
      <c r="AU35" s="254">
        <f t="shared" si="35"/>
        <v>0</v>
      </c>
      <c r="AV35" s="254">
        <f>SUM(AV19:AV34)</f>
        <v>0</v>
      </c>
    </row>
    <row r="36" spans="1:50" s="174" customFormat="1" x14ac:dyDescent="0.2">
      <c r="A36" s="167" t="s">
        <v>24</v>
      </c>
      <c r="B36" s="162" t="s">
        <v>75</v>
      </c>
      <c r="C36" s="162" t="s">
        <v>59</v>
      </c>
      <c r="D36" s="19" t="str">
        <f>B36&amp;" - "&amp;C36</f>
        <v>Forbrug af kunstgødning - tons</v>
      </c>
      <c r="E36" s="202">
        <f t="shared" si="25"/>
        <v>0</v>
      </c>
      <c r="F36" s="237"/>
      <c r="G36" s="237"/>
      <c r="H36" s="237"/>
      <c r="I36" s="237"/>
      <c r="J36" s="237"/>
      <c r="K36" s="237"/>
      <c r="L36" s="212">
        <f>F36*VLOOKUP(D36,Emissionssfaktorer!$A:$C,3,0)</f>
        <v>0</v>
      </c>
      <c r="M36" s="212">
        <f>G36*VLOOKUP(D36,Emissionssfaktorer!$A:$C,3,0)</f>
        <v>0</v>
      </c>
      <c r="N36" s="212">
        <f>H36*VLOOKUP(D36,Emissionssfaktorer!$A:$C,3,0)</f>
        <v>0</v>
      </c>
      <c r="O36" s="212">
        <f>I36*VLOOKUP(D36,Emissionssfaktorer!$A:$C,3,0)</f>
        <v>0</v>
      </c>
      <c r="P36" s="212">
        <f>J36*VLOOKUP(D36,Emissionssfaktorer!$A:$C,3,0)</f>
        <v>0</v>
      </c>
      <c r="Q36" s="212">
        <f>K36*VLOOKUP(D36,Emissionssfaktorer!$A:$C,3,0)</f>
        <v>0</v>
      </c>
      <c r="R36" s="234">
        <f>SUM(L36:Q36)</f>
        <v>0</v>
      </c>
      <c r="S36" s="250"/>
      <c r="T36" s="202">
        <f t="shared" ref="T36:T37" si="36">SUM(U36:Z36)</f>
        <v>0</v>
      </c>
      <c r="U36" s="237"/>
      <c r="V36" s="237"/>
      <c r="W36" s="237"/>
      <c r="X36" s="237"/>
      <c r="Y36" s="237"/>
      <c r="Z36" s="237"/>
      <c r="AA36" s="212">
        <f>U36*VLOOKUP(D36,Emissionssfaktorer!$P:$R,3,0)</f>
        <v>0</v>
      </c>
      <c r="AB36" s="212">
        <f>V36*VLOOKUP(D36,Emissionssfaktorer!$P:$R,3,0)</f>
        <v>0</v>
      </c>
      <c r="AC36" s="212">
        <f>W36*VLOOKUP(D36,Emissionssfaktorer!$P:$R,3,0)</f>
        <v>0</v>
      </c>
      <c r="AD36" s="212">
        <f>X36*VLOOKUP(D36,Emissionssfaktorer!$P:$R,3,0)</f>
        <v>0</v>
      </c>
      <c r="AE36" s="212">
        <f>Y36*VLOOKUP(D36,Emissionssfaktorer!$P:$R,3,0)</f>
        <v>0</v>
      </c>
      <c r="AF36" s="212">
        <f>Z36*VLOOKUP(D36,Emissionssfaktorer!$P:$R,3,0)</f>
        <v>0</v>
      </c>
      <c r="AG36" s="234">
        <f>SUM(AA36:AF36)</f>
        <v>0</v>
      </c>
      <c r="AI36" s="320">
        <f t="shared" ref="AI36:AI38" si="37">SUM(AJ36:AO36)</f>
        <v>0</v>
      </c>
      <c r="AJ36" s="255"/>
      <c r="AK36" s="255"/>
      <c r="AL36" s="255"/>
      <c r="AM36" s="255"/>
      <c r="AN36" s="255"/>
      <c r="AO36" s="255"/>
      <c r="AP36" s="324">
        <f>AJ36*VLOOKUP(D36,Emissionssfaktorer!$Y:$AA,3,0)</f>
        <v>0</v>
      </c>
      <c r="AQ36" s="324">
        <f>AK36*VLOOKUP(D36,Emissionssfaktorer!$Y:$AA,3,0)</f>
        <v>0</v>
      </c>
      <c r="AR36" s="324">
        <f>AL36*VLOOKUP(D36,Emissionssfaktorer!$Y:$AA,3,0)</f>
        <v>0</v>
      </c>
      <c r="AS36" s="324">
        <f>AM36*VLOOKUP(D36,Emissionssfaktorer!$Y:$AA,3,0)</f>
        <v>0</v>
      </c>
      <c r="AT36" s="324">
        <f>AN36*VLOOKUP(D36,Emissionssfaktorer!$Y:$AA,3,0)</f>
        <v>0</v>
      </c>
      <c r="AU36" s="324">
        <f>AO36*VLOOKUP(D36,Emissionssfaktorer!$Y:$AA,3,0)</f>
        <v>0</v>
      </c>
      <c r="AV36" s="233">
        <f>SUM(AP36:AU36)</f>
        <v>0</v>
      </c>
    </row>
    <row r="37" spans="1:50" s="174" customFormat="1" x14ac:dyDescent="0.2">
      <c r="A37" s="168"/>
      <c r="B37" s="162" t="s">
        <v>76</v>
      </c>
      <c r="C37" s="162" t="s">
        <v>59</v>
      </c>
      <c r="D37" s="19" t="str">
        <f>B37&amp;" - "&amp;C37</f>
        <v>Forbrug af spagnum - tons</v>
      </c>
      <c r="E37" s="202">
        <f t="shared" si="25"/>
        <v>0</v>
      </c>
      <c r="F37" s="237"/>
      <c r="G37" s="237"/>
      <c r="H37" s="237"/>
      <c r="I37" s="237"/>
      <c r="J37" s="237"/>
      <c r="K37" s="237"/>
      <c r="L37" s="212">
        <f>F37*VLOOKUP(D37,Emissionssfaktorer!$A:$C,3,0)</f>
        <v>0</v>
      </c>
      <c r="M37" s="212">
        <f>G37*VLOOKUP(D37,Emissionssfaktorer!$A:$C,3,0)</f>
        <v>0</v>
      </c>
      <c r="N37" s="212">
        <f>H37*VLOOKUP(D37,Emissionssfaktorer!$A:$C,3,0)</f>
        <v>0</v>
      </c>
      <c r="O37" s="212">
        <f>I37*VLOOKUP(D37,Emissionssfaktorer!$A:$C,3,0)</f>
        <v>0</v>
      </c>
      <c r="P37" s="212">
        <f>J37*VLOOKUP(D37,Emissionssfaktorer!$A:$C,3,0)</f>
        <v>0</v>
      </c>
      <c r="Q37" s="212">
        <f>K37*VLOOKUP(D37,Emissionssfaktorer!$A:$C,3,0)</f>
        <v>0</v>
      </c>
      <c r="R37" s="234">
        <f t="shared" si="4"/>
        <v>0</v>
      </c>
      <c r="S37" s="250"/>
      <c r="T37" s="202">
        <f t="shared" si="36"/>
        <v>0</v>
      </c>
      <c r="U37" s="237"/>
      <c r="V37" s="237"/>
      <c r="W37" s="237"/>
      <c r="X37" s="237"/>
      <c r="Y37" s="237"/>
      <c r="Z37" s="237"/>
      <c r="AA37" s="212">
        <f>U37*VLOOKUP(D37,Emissionssfaktorer!$P:$R,3,0)</f>
        <v>0</v>
      </c>
      <c r="AB37" s="212">
        <f>V37*VLOOKUP(D37,Emissionssfaktorer!$P:$R,3,0)</f>
        <v>0</v>
      </c>
      <c r="AC37" s="212">
        <f>W37*VLOOKUP(D37,Emissionssfaktorer!$P:$R,3,0)</f>
        <v>0</v>
      </c>
      <c r="AD37" s="212">
        <f>X37*VLOOKUP(D37,Emissionssfaktorer!$P:$R,3,0)</f>
        <v>0</v>
      </c>
      <c r="AE37" s="212">
        <f>Y37*VLOOKUP(D37,Emissionssfaktorer!$P:$R,3,0)</f>
        <v>0</v>
      </c>
      <c r="AF37" s="212">
        <f>Z37*VLOOKUP(D37,Emissionssfaktorer!$P:$R,3,0)</f>
        <v>0</v>
      </c>
      <c r="AG37" s="234">
        <f t="shared" si="6"/>
        <v>0</v>
      </c>
      <c r="AI37" s="320">
        <f t="shared" si="37"/>
        <v>0</v>
      </c>
      <c r="AJ37" s="255"/>
      <c r="AK37" s="255"/>
      <c r="AL37" s="255"/>
      <c r="AM37" s="255"/>
      <c r="AN37" s="255"/>
      <c r="AO37" s="255"/>
      <c r="AP37" s="324">
        <f>AJ37*VLOOKUP(D37,Emissionssfaktorer!$Y:$AA,3,0)</f>
        <v>0</v>
      </c>
      <c r="AQ37" s="324">
        <f>AK37*VLOOKUP(D37,Emissionssfaktorer!$Y:$AA,3,0)</f>
        <v>0</v>
      </c>
      <c r="AR37" s="324">
        <f>AL37*VLOOKUP(D37,Emissionssfaktorer!$Y:$AA,3,0)</f>
        <v>0</v>
      </c>
      <c r="AS37" s="324">
        <f>AM37*VLOOKUP(D37,Emissionssfaktorer!$Y:$AA,3,0)</f>
        <v>0</v>
      </c>
      <c r="AT37" s="324">
        <f>AN37*VLOOKUP(D37,Emissionssfaktorer!$Y:$AA,3,0)</f>
        <v>0</v>
      </c>
      <c r="AU37" s="324">
        <f>AO37*VLOOKUP(D37,Emissionssfaktorer!$Y:$AA,3,0)</f>
        <v>0</v>
      </c>
      <c r="AV37" s="233">
        <f t="shared" si="8"/>
        <v>0</v>
      </c>
    </row>
    <row r="38" spans="1:50" s="174" customFormat="1" x14ac:dyDescent="0.2">
      <c r="A38" s="169"/>
      <c r="B38" s="162" t="s">
        <v>77</v>
      </c>
      <c r="C38" s="162" t="s">
        <v>59</v>
      </c>
      <c r="D38" s="19" t="str">
        <f>B38&amp;" - "&amp;C38</f>
        <v>Forbrug af kalk - tons</v>
      </c>
      <c r="E38" s="202">
        <f t="shared" si="25"/>
        <v>0</v>
      </c>
      <c r="F38" s="237"/>
      <c r="G38" s="237"/>
      <c r="H38" s="237"/>
      <c r="I38" s="237"/>
      <c r="J38" s="237"/>
      <c r="K38" s="237"/>
      <c r="L38" s="212">
        <f>F38*VLOOKUP(D38,Emissionssfaktorer!$A:$C,3,0)</f>
        <v>0</v>
      </c>
      <c r="M38" s="212">
        <f>G38*VLOOKUP(D38,Emissionssfaktorer!$A:$C,3,0)</f>
        <v>0</v>
      </c>
      <c r="N38" s="212">
        <f>H38*VLOOKUP(D38,Emissionssfaktorer!$A:$C,3,0)</f>
        <v>0</v>
      </c>
      <c r="O38" s="212">
        <f>I38*VLOOKUP(D38,Emissionssfaktorer!$A:$C,3,0)</f>
        <v>0</v>
      </c>
      <c r="P38" s="212">
        <f>J38*VLOOKUP(D38,Emissionssfaktorer!$A:$C,3,0)</f>
        <v>0</v>
      </c>
      <c r="Q38" s="212">
        <f>K38*VLOOKUP(D38,Emissionssfaktorer!$A:$C,3,0)</f>
        <v>0</v>
      </c>
      <c r="R38" s="234">
        <f t="shared" si="4"/>
        <v>0</v>
      </c>
      <c r="S38" s="250"/>
      <c r="T38" s="202">
        <f>SUM(U38:Z38)</f>
        <v>0</v>
      </c>
      <c r="U38" s="237"/>
      <c r="V38" s="237"/>
      <c r="W38" s="237"/>
      <c r="X38" s="237"/>
      <c r="Y38" s="237"/>
      <c r="Z38" s="237"/>
      <c r="AA38" s="212">
        <f>U38*VLOOKUP(D38,Emissionssfaktorer!$P:$R,3,0)</f>
        <v>0</v>
      </c>
      <c r="AB38" s="212">
        <f>V38*VLOOKUP(D38,Emissionssfaktorer!$P:$R,3,0)</f>
        <v>0</v>
      </c>
      <c r="AC38" s="212">
        <f>W38*VLOOKUP(D38,Emissionssfaktorer!$P:$R,3,0)</f>
        <v>0</v>
      </c>
      <c r="AD38" s="212">
        <f>X38*VLOOKUP(D38,Emissionssfaktorer!$P:$R,3,0)</f>
        <v>0</v>
      </c>
      <c r="AE38" s="212">
        <f>Y38*VLOOKUP(D38,Emissionssfaktorer!$P:$R,3,0)</f>
        <v>0</v>
      </c>
      <c r="AF38" s="212">
        <f>Z38*VLOOKUP(D38,Emissionssfaktorer!$P:$R,3,0)</f>
        <v>0</v>
      </c>
      <c r="AG38" s="234">
        <f t="shared" si="6"/>
        <v>0</v>
      </c>
      <c r="AI38" s="320">
        <f t="shared" si="37"/>
        <v>0</v>
      </c>
      <c r="AJ38" s="255"/>
      <c r="AK38" s="255"/>
      <c r="AL38" s="255"/>
      <c r="AM38" s="255"/>
      <c r="AN38" s="255"/>
      <c r="AO38" s="255"/>
      <c r="AP38" s="324">
        <f>AJ38*VLOOKUP(D38,Emissionssfaktorer!$Y:$AA,3,0)</f>
        <v>0</v>
      </c>
      <c r="AQ38" s="324">
        <f>AK38*VLOOKUP(D38,Emissionssfaktorer!$Y:$AA,3,0)</f>
        <v>0</v>
      </c>
      <c r="AR38" s="324">
        <f>AL38*VLOOKUP(D38,Emissionssfaktorer!$Y:$AA,3,0)</f>
        <v>0</v>
      </c>
      <c r="AS38" s="324">
        <f>AM38*VLOOKUP(D38,Emissionssfaktorer!$Y:$AA,3,0)</f>
        <v>0</v>
      </c>
      <c r="AT38" s="324">
        <f>AN38*VLOOKUP(D38,Emissionssfaktorer!$Y:$AA,3,0)</f>
        <v>0</v>
      </c>
      <c r="AU38" s="324">
        <f>AO38*VLOOKUP(D38,Emissionssfaktorer!$Y:$AA,3,0)</f>
        <v>0</v>
      </c>
      <c r="AV38" s="233">
        <f t="shared" si="8"/>
        <v>0</v>
      </c>
    </row>
    <row r="39" spans="1:50" x14ac:dyDescent="0.2">
      <c r="A39" s="226" t="s">
        <v>297</v>
      </c>
      <c r="B39" s="23"/>
      <c r="C39" s="24"/>
      <c r="D39" s="24"/>
      <c r="E39" s="249"/>
      <c r="F39" s="249"/>
      <c r="G39" s="249"/>
      <c r="H39" s="249"/>
      <c r="I39" s="249"/>
      <c r="J39" s="249"/>
      <c r="K39" s="249"/>
      <c r="L39" s="231">
        <f>SUM(L36:L38)</f>
        <v>0</v>
      </c>
      <c r="M39" s="231">
        <f t="shared" ref="M39:P39" si="38">SUM(M36:M38)</f>
        <v>0</v>
      </c>
      <c r="N39" s="231">
        <f t="shared" si="38"/>
        <v>0</v>
      </c>
      <c r="O39" s="231">
        <f t="shared" si="38"/>
        <v>0</v>
      </c>
      <c r="P39" s="231">
        <f t="shared" si="38"/>
        <v>0</v>
      </c>
      <c r="Q39" s="231">
        <f>SUM(Q36:Q38)</f>
        <v>0</v>
      </c>
      <c r="R39" s="231">
        <f>SUM(R36:R38)</f>
        <v>0</v>
      </c>
      <c r="S39" s="98"/>
      <c r="T39" s="249"/>
      <c r="U39" s="249"/>
      <c r="V39" s="249"/>
      <c r="W39" s="249"/>
      <c r="X39" s="249"/>
      <c r="Y39" s="249"/>
      <c r="Z39" s="249"/>
      <c r="AA39" s="231">
        <f>SUM(AA36:AA38)</f>
        <v>0</v>
      </c>
      <c r="AB39" s="231">
        <f t="shared" ref="AB39:AF39" si="39">SUM(AB36:AB38)</f>
        <v>0</v>
      </c>
      <c r="AC39" s="231">
        <f t="shared" si="39"/>
        <v>0</v>
      </c>
      <c r="AD39" s="231">
        <f t="shared" si="39"/>
        <v>0</v>
      </c>
      <c r="AE39" s="231">
        <f t="shared" si="39"/>
        <v>0</v>
      </c>
      <c r="AF39" s="231">
        <f t="shared" si="39"/>
        <v>0</v>
      </c>
      <c r="AG39" s="231">
        <f>SUM(AG36:AG38)</f>
        <v>0</v>
      </c>
      <c r="AI39" s="322"/>
      <c r="AJ39" s="336"/>
      <c r="AK39" s="336"/>
      <c r="AL39" s="336"/>
      <c r="AM39" s="336"/>
      <c r="AN39" s="336"/>
      <c r="AO39" s="336"/>
      <c r="AP39" s="254">
        <f>SUM(AP36:AP38)</f>
        <v>0</v>
      </c>
      <c r="AQ39" s="254">
        <f t="shared" ref="AQ39:AU39" si="40">SUM(AQ36:AQ38)</f>
        <v>0</v>
      </c>
      <c r="AR39" s="254">
        <f t="shared" si="40"/>
        <v>0</v>
      </c>
      <c r="AS39" s="254">
        <f t="shared" si="40"/>
        <v>0</v>
      </c>
      <c r="AT39" s="254">
        <f t="shared" si="40"/>
        <v>0</v>
      </c>
      <c r="AU39" s="254">
        <f t="shared" si="40"/>
        <v>0</v>
      </c>
      <c r="AV39" s="254">
        <f>SUM(AV36:AV38)</f>
        <v>0</v>
      </c>
    </row>
    <row r="41" spans="1:50" ht="14.25" x14ac:dyDescent="0.2">
      <c r="AT41" s="313"/>
      <c r="AU41" s="313"/>
      <c r="AV41" s="313"/>
      <c r="AW41" s="313"/>
      <c r="AX41" s="313"/>
    </row>
    <row r="42" spans="1:50" ht="14.25" x14ac:dyDescent="0.2">
      <c r="AT42" s="313"/>
      <c r="AU42" s="313"/>
      <c r="AV42" s="313"/>
      <c r="AW42" s="313"/>
      <c r="AX42" s="313"/>
    </row>
    <row r="43" spans="1:50" ht="14.25" x14ac:dyDescent="0.2">
      <c r="AF43" s="211"/>
      <c r="AG43" s="211"/>
      <c r="AH43" s="211"/>
      <c r="AI43" s="211"/>
      <c r="AT43" s="313"/>
      <c r="AU43" s="313"/>
      <c r="AV43" s="313"/>
      <c r="AW43" s="313"/>
      <c r="AX43" s="313"/>
    </row>
    <row r="44" spans="1:50" ht="14.25" x14ac:dyDescent="0.2">
      <c r="AF44" s="211"/>
      <c r="AG44" s="211"/>
      <c r="AH44" s="211"/>
      <c r="AI44" s="211"/>
      <c r="AT44" s="313"/>
      <c r="AU44" s="313"/>
      <c r="AV44" s="313"/>
      <c r="AW44" s="313"/>
      <c r="AX44" s="313"/>
    </row>
    <row r="45" spans="1:50" ht="14.25" x14ac:dyDescent="0.2">
      <c r="A45" s="98"/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211"/>
      <c r="AG45" s="211"/>
      <c r="AH45" s="211"/>
      <c r="AI45" s="211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</row>
    <row r="46" spans="1:50" ht="14.25" customHeight="1" x14ac:dyDescent="0.2"/>
    <row r="50" ht="14.25" customHeight="1" x14ac:dyDescent="0.2"/>
    <row r="57" ht="14.25" customHeight="1" x14ac:dyDescent="0.2"/>
  </sheetData>
  <mergeCells count="11">
    <mergeCell ref="AJ11:AO11"/>
    <mergeCell ref="AJ18:AO18"/>
    <mergeCell ref="AJ35:AO35"/>
    <mergeCell ref="AJ39:AO39"/>
    <mergeCell ref="A1:XFD1"/>
    <mergeCell ref="AI2:AO2"/>
    <mergeCell ref="AA2:AG2"/>
    <mergeCell ref="AP2:AV2"/>
    <mergeCell ref="L2:R2"/>
    <mergeCell ref="E2:K2"/>
    <mergeCell ref="T2:Z2"/>
  </mergeCells>
  <phoneticPr fontId="7" type="noConversion"/>
  <pageMargins left="0.27559055118110237" right="0.70866141732283472" top="0.74803149606299213" bottom="0.74803149606299213" header="0.31496062992125984" footer="0.31496062992125984"/>
  <pageSetup paperSize="9" orientation="landscape" r:id="rId1"/>
  <ignoredErrors>
    <ignoredError sqref="L7:Q7 L8:Q8 AA6:AF10 L40:R40 L6:Q6 AP6:AU10 AV6:AV10 L12:L17 M12:R17 M9:R10 L36:L38 M37:R38 M35:Q35 M36:Q36 M19:R34 M18:Q18" unlockedFormula="1"/>
    <ignoredError sqref="L11 L9:L10 M11:R11 L18:L35 AA11:AG33 AV11:AV34 AV37:AV38 AP37:AU38 AP11:AU34 AP35:AV35 AA36:AG36 AA34:AF34 AA35:AF35 AP36:AU36 AA38:AG38 AA37 AC37:AG37" formula="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A32F2-58F5-4EF7-8176-389BDFAEABAA}">
  <sheetPr>
    <tabColor theme="0"/>
  </sheetPr>
  <dimension ref="A1:AV40"/>
  <sheetViews>
    <sheetView zoomScale="80" zoomScaleNormal="80"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38" sqref="A38"/>
    </sheetView>
  </sheetViews>
  <sheetFormatPr defaultColWidth="9" defaultRowHeight="12.75" outlineLevelCol="1" x14ac:dyDescent="0.2"/>
  <cols>
    <col min="1" max="1" width="20.625" style="18" bestFit="1" customWidth="1"/>
    <col min="2" max="2" width="25.25" style="18" bestFit="1" customWidth="1"/>
    <col min="3" max="3" width="7" style="18" bestFit="1" customWidth="1"/>
    <col min="4" max="4" width="21.875" style="18" customWidth="1"/>
    <col min="5" max="5" width="16.625" style="18" bestFit="1" customWidth="1"/>
    <col min="6" max="11" width="11.125" style="18" customWidth="1" outlineLevel="1"/>
    <col min="12" max="17" width="11.75" style="18" customWidth="1" outlineLevel="1"/>
    <col min="18" max="18" width="13.125" style="18" customWidth="1"/>
    <col min="19" max="19" width="9" style="18"/>
    <col min="20" max="20" width="16.625" style="18" bestFit="1" customWidth="1"/>
    <col min="21" max="26" width="11.125" style="18" customWidth="1" outlineLevel="1"/>
    <col min="27" max="32" width="11.75" style="18" customWidth="1" outlineLevel="1"/>
    <col min="33" max="33" width="13.125" style="18" customWidth="1"/>
    <col min="34" max="34" width="9" style="18"/>
    <col min="35" max="35" width="16.625" style="18" bestFit="1" customWidth="1"/>
    <col min="36" max="41" width="11.125" style="18" customWidth="1" outlineLevel="1"/>
    <col min="42" max="47" width="11.75" style="18" customWidth="1" outlineLevel="1"/>
    <col min="48" max="48" width="13.125" style="18" customWidth="1"/>
    <col min="49" max="16384" width="9" style="18"/>
  </cols>
  <sheetData>
    <row r="1" spans="1:48" s="346" customFormat="1" ht="20.100000000000001" customHeight="1" thickBot="1" x14ac:dyDescent="0.25">
      <c r="A1" s="345" t="s">
        <v>319</v>
      </c>
    </row>
    <row r="2" spans="1:48" ht="27.95" customHeight="1" x14ac:dyDescent="0.2">
      <c r="A2" s="311" t="s">
        <v>310</v>
      </c>
      <c r="B2" s="311" t="s">
        <v>320</v>
      </c>
      <c r="C2" s="326" t="s">
        <v>41</v>
      </c>
      <c r="D2" s="312"/>
      <c r="E2" s="348" t="s">
        <v>264</v>
      </c>
      <c r="F2" s="348"/>
      <c r="G2" s="348"/>
      <c r="H2" s="348"/>
      <c r="I2" s="348"/>
      <c r="J2" s="348"/>
      <c r="K2" s="349"/>
      <c r="L2" s="353" t="s">
        <v>285</v>
      </c>
      <c r="M2" s="354"/>
      <c r="N2" s="354"/>
      <c r="O2" s="354"/>
      <c r="P2" s="354"/>
      <c r="Q2" s="354"/>
      <c r="R2" s="355"/>
      <c r="T2" s="347" t="s">
        <v>264</v>
      </c>
      <c r="U2" s="348"/>
      <c r="V2" s="348"/>
      <c r="W2" s="348"/>
      <c r="X2" s="348"/>
      <c r="Y2" s="348"/>
      <c r="Z2" s="349"/>
      <c r="AA2" s="350" t="s">
        <v>285</v>
      </c>
      <c r="AB2" s="351"/>
      <c r="AC2" s="351"/>
      <c r="AD2" s="351"/>
      <c r="AE2" s="351"/>
      <c r="AF2" s="351"/>
      <c r="AG2" s="352"/>
      <c r="AI2" s="347" t="s">
        <v>264</v>
      </c>
      <c r="AJ2" s="348"/>
      <c r="AK2" s="348"/>
      <c r="AL2" s="348"/>
      <c r="AM2" s="348"/>
      <c r="AN2" s="348"/>
      <c r="AO2" s="349"/>
      <c r="AP2" s="350" t="s">
        <v>285</v>
      </c>
      <c r="AQ2" s="351"/>
      <c r="AR2" s="351"/>
      <c r="AS2" s="351"/>
      <c r="AT2" s="351"/>
      <c r="AU2" s="351"/>
      <c r="AV2" s="352"/>
    </row>
    <row r="3" spans="1:48" x14ac:dyDescent="0.2">
      <c r="A3" s="159" t="s">
        <v>42</v>
      </c>
      <c r="B3" s="356" t="s">
        <v>43</v>
      </c>
      <c r="C3" s="356"/>
      <c r="D3" s="356"/>
      <c r="E3" s="244">
        <v>2020</v>
      </c>
      <c r="F3" s="241"/>
      <c r="G3" s="242"/>
      <c r="H3" s="242"/>
      <c r="I3" s="242"/>
      <c r="J3" s="242"/>
      <c r="K3" s="243"/>
      <c r="L3" s="238"/>
      <c r="M3" s="239"/>
      <c r="N3" s="239"/>
      <c r="O3" s="239"/>
      <c r="P3" s="239"/>
      <c r="Q3" s="239"/>
      <c r="R3" s="240"/>
      <c r="T3" s="244">
        <v>2019</v>
      </c>
      <c r="U3" s="241"/>
      <c r="V3" s="242"/>
      <c r="W3" s="242"/>
      <c r="X3" s="242"/>
      <c r="Y3" s="242"/>
      <c r="Z3" s="243"/>
      <c r="AA3" s="302"/>
      <c r="AB3" s="303"/>
      <c r="AC3" s="303"/>
      <c r="AD3" s="303"/>
      <c r="AE3" s="303"/>
      <c r="AF3" s="303"/>
      <c r="AG3" s="304"/>
      <c r="AI3" s="244">
        <v>2018</v>
      </c>
      <c r="AJ3" s="241"/>
      <c r="AK3" s="242"/>
      <c r="AL3" s="242"/>
      <c r="AM3" s="242"/>
      <c r="AN3" s="242"/>
      <c r="AO3" s="243"/>
      <c r="AP3" s="357"/>
      <c r="AQ3" s="358"/>
      <c r="AR3" s="358"/>
      <c r="AS3" s="358"/>
      <c r="AT3" s="358"/>
      <c r="AU3" s="358"/>
      <c r="AV3" s="359"/>
    </row>
    <row r="4" spans="1:48" ht="14.25" customHeight="1" x14ac:dyDescent="0.2">
      <c r="A4" s="160"/>
      <c r="B4" s="308" t="s">
        <v>263</v>
      </c>
      <c r="C4" s="308"/>
      <c r="D4" s="308"/>
      <c r="E4" s="19"/>
      <c r="F4" s="360" t="s">
        <v>296</v>
      </c>
      <c r="G4" s="361"/>
      <c r="H4" s="361"/>
      <c r="I4" s="361"/>
      <c r="J4" s="361"/>
      <c r="K4" s="362"/>
      <c r="L4" s="228">
        <v>1</v>
      </c>
      <c r="M4" s="228">
        <v>1</v>
      </c>
      <c r="N4" s="228">
        <v>1</v>
      </c>
      <c r="O4" s="228">
        <v>1</v>
      </c>
      <c r="P4" s="228">
        <v>1</v>
      </c>
      <c r="Q4" s="228">
        <v>1</v>
      </c>
      <c r="R4" s="19"/>
      <c r="T4" s="19"/>
      <c r="U4" s="360" t="s">
        <v>296</v>
      </c>
      <c r="V4" s="361"/>
      <c r="W4" s="361"/>
      <c r="X4" s="361"/>
      <c r="Y4" s="361"/>
      <c r="Z4" s="362"/>
      <c r="AA4" s="228">
        <v>1</v>
      </c>
      <c r="AB4" s="228">
        <v>1</v>
      </c>
      <c r="AC4" s="228">
        <v>1</v>
      </c>
      <c r="AD4" s="228">
        <v>1</v>
      </c>
      <c r="AE4" s="228">
        <v>1</v>
      </c>
      <c r="AF4" s="228">
        <v>1</v>
      </c>
      <c r="AG4" s="230"/>
      <c r="AI4" s="19"/>
      <c r="AJ4" s="360" t="s">
        <v>296</v>
      </c>
      <c r="AK4" s="361"/>
      <c r="AL4" s="361"/>
      <c r="AM4" s="361"/>
      <c r="AN4" s="361"/>
      <c r="AO4" s="362"/>
      <c r="AP4" s="228">
        <v>1</v>
      </c>
      <c r="AQ4" s="228">
        <v>1</v>
      </c>
      <c r="AR4" s="228">
        <v>1</v>
      </c>
      <c r="AS4" s="228">
        <v>1</v>
      </c>
      <c r="AT4" s="228">
        <v>1</v>
      </c>
      <c r="AU4" s="228">
        <v>1</v>
      </c>
      <c r="AV4" s="230"/>
    </row>
    <row r="5" spans="1:48" x14ac:dyDescent="0.2">
      <c r="A5" s="161"/>
      <c r="B5" s="309" t="s">
        <v>269</v>
      </c>
      <c r="C5" s="309"/>
      <c r="D5" s="309"/>
      <c r="E5" s="229" t="s">
        <v>272</v>
      </c>
      <c r="F5" s="229" t="s">
        <v>265</v>
      </c>
      <c r="G5" s="229" t="s">
        <v>266</v>
      </c>
      <c r="H5" s="229" t="s">
        <v>267</v>
      </c>
      <c r="I5" s="229" t="s">
        <v>293</v>
      </c>
      <c r="J5" s="229" t="s">
        <v>294</v>
      </c>
      <c r="K5" s="229" t="s">
        <v>295</v>
      </c>
      <c r="L5" s="19" t="s">
        <v>265</v>
      </c>
      <c r="M5" s="19" t="s">
        <v>266</v>
      </c>
      <c r="N5" s="19" t="s">
        <v>267</v>
      </c>
      <c r="O5" s="19" t="s">
        <v>293</v>
      </c>
      <c r="P5" s="19" t="s">
        <v>294</v>
      </c>
      <c r="Q5" s="19" t="s">
        <v>295</v>
      </c>
      <c r="R5" s="246" t="s">
        <v>268</v>
      </c>
      <c r="T5" s="229" t="s">
        <v>272</v>
      </c>
      <c r="U5" s="229" t="s">
        <v>265</v>
      </c>
      <c r="V5" s="229" t="s">
        <v>266</v>
      </c>
      <c r="W5" s="229" t="s">
        <v>267</v>
      </c>
      <c r="X5" s="229" t="s">
        <v>293</v>
      </c>
      <c r="Y5" s="229" t="s">
        <v>294</v>
      </c>
      <c r="Z5" s="229" t="s">
        <v>295</v>
      </c>
      <c r="AA5" s="19" t="s">
        <v>265</v>
      </c>
      <c r="AB5" s="19" t="s">
        <v>266</v>
      </c>
      <c r="AC5" s="19" t="s">
        <v>267</v>
      </c>
      <c r="AD5" s="19" t="s">
        <v>293</v>
      </c>
      <c r="AE5" s="19" t="s">
        <v>294</v>
      </c>
      <c r="AF5" s="19" t="s">
        <v>295</v>
      </c>
      <c r="AG5" s="19" t="s">
        <v>268</v>
      </c>
      <c r="AI5" s="229" t="s">
        <v>272</v>
      </c>
      <c r="AJ5" s="229" t="s">
        <v>265</v>
      </c>
      <c r="AK5" s="229" t="s">
        <v>266</v>
      </c>
      <c r="AL5" s="229" t="s">
        <v>267</v>
      </c>
      <c r="AM5" s="229" t="s">
        <v>293</v>
      </c>
      <c r="AN5" s="229" t="s">
        <v>294</v>
      </c>
      <c r="AO5" s="229" t="s">
        <v>295</v>
      </c>
      <c r="AP5" s="19" t="s">
        <v>265</v>
      </c>
      <c r="AQ5" s="19" t="s">
        <v>266</v>
      </c>
      <c r="AR5" s="19" t="s">
        <v>267</v>
      </c>
      <c r="AS5" s="19" t="s">
        <v>293</v>
      </c>
      <c r="AT5" s="19" t="s">
        <v>294</v>
      </c>
      <c r="AU5" s="19" t="s">
        <v>295</v>
      </c>
      <c r="AV5" s="19" t="s">
        <v>268</v>
      </c>
    </row>
    <row r="6" spans="1:48" x14ac:dyDescent="0.2">
      <c r="A6" s="220" t="s">
        <v>268</v>
      </c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1">
        <f>SUM(L12+L19+L37)</f>
        <v>0</v>
      </c>
      <c r="M6" s="221">
        <f t="shared" ref="M6:Q6" si="0">SUM(M12+M19+M37)</f>
        <v>0</v>
      </c>
      <c r="N6" s="221">
        <f t="shared" si="0"/>
        <v>0</v>
      </c>
      <c r="O6" s="221">
        <f t="shared" si="0"/>
        <v>0</v>
      </c>
      <c r="P6" s="221">
        <f t="shared" si="0"/>
        <v>0</v>
      </c>
      <c r="Q6" s="221">
        <f t="shared" si="0"/>
        <v>0</v>
      </c>
      <c r="R6" s="221">
        <f>SUM(R12+R19+R37)</f>
        <v>0</v>
      </c>
      <c r="T6" s="220"/>
      <c r="U6" s="220"/>
      <c r="V6" s="220"/>
      <c r="W6" s="220"/>
      <c r="X6" s="220"/>
      <c r="Y6" s="220"/>
      <c r="Z6" s="220"/>
      <c r="AA6" s="221">
        <f>SUM(AA12+AA19+AA37)</f>
        <v>0</v>
      </c>
      <c r="AB6" s="221">
        <f t="shared" ref="AB6:AF6" si="1">SUM(AB12+AB19+AB37)</f>
        <v>0</v>
      </c>
      <c r="AC6" s="221">
        <f t="shared" si="1"/>
        <v>0</v>
      </c>
      <c r="AD6" s="221">
        <f t="shared" si="1"/>
        <v>0</v>
      </c>
      <c r="AE6" s="221">
        <f t="shared" si="1"/>
        <v>0</v>
      </c>
      <c r="AF6" s="221">
        <f t="shared" si="1"/>
        <v>0</v>
      </c>
      <c r="AG6" s="221">
        <f>SUM(AG12+AG19+AG37)</f>
        <v>0</v>
      </c>
      <c r="AI6" s="220"/>
      <c r="AJ6" s="220"/>
      <c r="AK6" s="220"/>
      <c r="AL6" s="220"/>
      <c r="AM6" s="220"/>
      <c r="AN6" s="220"/>
      <c r="AO6" s="220"/>
      <c r="AP6" s="221">
        <f>SUM(AP12+AP19+AP37)</f>
        <v>0</v>
      </c>
      <c r="AQ6" s="221">
        <f t="shared" ref="AQ6:AU6" si="2">SUM(AQ12+AQ19+AQ37)</f>
        <v>0</v>
      </c>
      <c r="AR6" s="221">
        <f t="shared" si="2"/>
        <v>0</v>
      </c>
      <c r="AS6" s="221">
        <f t="shared" si="2"/>
        <v>0</v>
      </c>
      <c r="AT6" s="221">
        <f t="shared" si="2"/>
        <v>0</v>
      </c>
      <c r="AU6" s="221">
        <f t="shared" si="2"/>
        <v>0</v>
      </c>
      <c r="AV6" s="221">
        <f>SUM(AV12+AV19+AV37)</f>
        <v>0</v>
      </c>
    </row>
    <row r="7" spans="1:48" x14ac:dyDescent="0.2">
      <c r="A7" s="159" t="s">
        <v>12</v>
      </c>
      <c r="B7" s="162" t="s">
        <v>45</v>
      </c>
      <c r="C7" s="162" t="s">
        <v>46</v>
      </c>
      <c r="D7" s="19" t="str">
        <f>C7</f>
        <v>kWh (el)</v>
      </c>
      <c r="E7" s="202">
        <f>SUM(F7:K7)</f>
        <v>0</v>
      </c>
      <c r="F7" s="20"/>
      <c r="G7" s="20"/>
      <c r="H7" s="20"/>
      <c r="I7" s="20"/>
      <c r="J7" s="20"/>
      <c r="K7" s="20"/>
      <c r="L7" s="219">
        <f>F7*VLOOKUP(D7,Emissionssfaktorer!$A:$C,3,0)*($L$4)</f>
        <v>0</v>
      </c>
      <c r="M7" s="219">
        <f>G7*VLOOKUP(D7,Emissionssfaktorer!$A:$C,3,0)*($M$4)</f>
        <v>0</v>
      </c>
      <c r="N7" s="219">
        <f>H7*VLOOKUP(D7,Emissionssfaktorer!$A:$C,3,0)*($N$4)</f>
        <v>0</v>
      </c>
      <c r="O7" s="219">
        <f>I7*VLOOKUP(D7,Emissionssfaktorer!$A:$C,3,0)*($O$4)</f>
        <v>0</v>
      </c>
      <c r="P7" s="219">
        <f>J7*VLOOKUP(D7,Emissionssfaktorer!$A:$C,3,0)*($P$4)</f>
        <v>0</v>
      </c>
      <c r="Q7" s="219">
        <f>K7*VLOOKUP(D7,Emissionssfaktorer!$A:$C,3,0)*($Q$4)</f>
        <v>0</v>
      </c>
      <c r="R7" s="219">
        <f>SUM(L7:Q7)</f>
        <v>0</v>
      </c>
      <c r="T7" s="202">
        <f>SUM(U7:Z7)</f>
        <v>0</v>
      </c>
      <c r="U7" s="20"/>
      <c r="V7" s="20"/>
      <c r="W7" s="20"/>
      <c r="X7" s="20"/>
      <c r="Y7" s="20"/>
      <c r="Z7" s="20"/>
      <c r="AA7" s="219">
        <f>U7*VLOOKUP(D7,Emissionssfaktorer!$P:$R,3,0)*($AA$4)</f>
        <v>0</v>
      </c>
      <c r="AB7" s="219">
        <f>V7*VLOOKUP(D7,Emissionssfaktorer!$P:$R,3,0)*($AB$4)</f>
        <v>0</v>
      </c>
      <c r="AC7" s="219">
        <f>W7*VLOOKUP(D7,Emissionssfaktorer!$P:$R,3,0)*($AC$4)</f>
        <v>0</v>
      </c>
      <c r="AD7" s="219">
        <f>X7*VLOOKUP(D7,Emissionssfaktorer!$P:$R,3,0)*($AD$4)</f>
        <v>0</v>
      </c>
      <c r="AE7" s="219">
        <f>Y7*VLOOKUP(D7,Emissionssfaktorer!$P:$R,3,0)*($AE$4)</f>
        <v>0</v>
      </c>
      <c r="AF7" s="219">
        <f>Z7*VLOOKUP(D7,Emissionssfaktorer!$P:$R,3,0)*($AF$4)</f>
        <v>0</v>
      </c>
      <c r="AG7" s="219">
        <f t="shared" ref="AG7:AG10" si="3">SUM(AA7:AF7)</f>
        <v>0</v>
      </c>
      <c r="AI7" s="202">
        <f>SUM(AJ7:AO7)</f>
        <v>0</v>
      </c>
      <c r="AJ7" s="20"/>
      <c r="AK7" s="20"/>
      <c r="AL7" s="20"/>
      <c r="AM7" s="20"/>
      <c r="AN7" s="20"/>
      <c r="AO7" s="20"/>
      <c r="AP7" s="219">
        <f>AJ7*VLOOKUP(D7,Emissionssfaktorer!$Y:$AA,3,0)*($AP$4)</f>
        <v>0</v>
      </c>
      <c r="AQ7" s="219">
        <f>AK7*VLOOKUP(D7,Emissionssfaktorer!$Y:$AA,3,0)*($AQ$4)</f>
        <v>0</v>
      </c>
      <c r="AR7" s="219">
        <f>AL7*VLOOKUP(D7,Emissionssfaktorer!$Y:$AA,3,0)*($AR$4)</f>
        <v>0</v>
      </c>
      <c r="AS7" s="219">
        <f>AM7*VLOOKUP(D7,Emissionssfaktorer!$Y:$AA,3,0)*($AS$4)</f>
        <v>0</v>
      </c>
      <c r="AT7" s="219">
        <f>AN7*VLOOKUP(D7,Emissionssfaktorer!$Y:$AA,3,0)*($AT$4)</f>
        <v>0</v>
      </c>
      <c r="AU7" s="219">
        <f>AO7*VLOOKUP(D7,Emissionssfaktorer!$Y:$AA,3,0)*($AT$4)</f>
        <v>0</v>
      </c>
      <c r="AV7" s="219">
        <f t="shared" ref="AV7:AV10" si="4">SUM(AP7:AU7)</f>
        <v>0</v>
      </c>
    </row>
    <row r="8" spans="1:48" x14ac:dyDescent="0.2">
      <c r="A8" s="161"/>
      <c r="B8" s="162" t="s">
        <v>47</v>
      </c>
      <c r="C8" s="162" t="s">
        <v>46</v>
      </c>
      <c r="D8" s="19" t="str">
        <f>C8</f>
        <v>kWh (el)</v>
      </c>
      <c r="E8" s="202">
        <f t="shared" ref="E8:E36" si="5">SUM(F8:K8)</f>
        <v>0</v>
      </c>
      <c r="F8" s="20"/>
      <c r="G8" s="20"/>
      <c r="H8" s="20"/>
      <c r="I8" s="20"/>
      <c r="J8" s="20"/>
      <c r="K8" s="20"/>
      <c r="L8" s="219">
        <f>F8*VLOOKUP(D8,Emissionssfaktorer!$A:$C,3,0)*($L$4)</f>
        <v>0</v>
      </c>
      <c r="M8" s="219">
        <f>G8*VLOOKUP(D8,Emissionssfaktorer!$A:$C,3,0)*($M$4)</f>
        <v>0</v>
      </c>
      <c r="N8" s="219">
        <f>H8*VLOOKUP(D8,Emissionssfaktorer!$A:$C,3,0)*($M$4)</f>
        <v>0</v>
      </c>
      <c r="O8" s="219">
        <f>I8*VLOOKUP(D8,Emissionssfaktorer!$A:$C,3,0)*($O$4)</f>
        <v>0</v>
      </c>
      <c r="P8" s="219">
        <f>J8*VLOOKUP(D8,Emissionssfaktorer!$A:$C,3,0)*($P$4)</f>
        <v>0</v>
      </c>
      <c r="Q8" s="219">
        <f>K8*VLOOKUP(D8,Emissionssfaktorer!$A:$C,3,0)*($Q$4)</f>
        <v>0</v>
      </c>
      <c r="R8" s="219">
        <f t="shared" ref="R8:R36" si="6">SUM(L8:Q8)</f>
        <v>0</v>
      </c>
      <c r="T8" s="202">
        <f t="shared" ref="T8:T10" si="7">SUM(U8:Z8)</f>
        <v>0</v>
      </c>
      <c r="U8" s="20"/>
      <c r="V8" s="20"/>
      <c r="W8" s="20"/>
      <c r="X8" s="20"/>
      <c r="Y8" s="20"/>
      <c r="Z8" s="20"/>
      <c r="AA8" s="219">
        <f>U8*VLOOKUP(D8,Emissionssfaktorer!$P:$R,3,0)*($AA$4)</f>
        <v>0</v>
      </c>
      <c r="AB8" s="219">
        <f>V8*VLOOKUP(D8,Emissionssfaktorer!$P:$R,3,0)*($AB$4)</f>
        <v>0</v>
      </c>
      <c r="AC8" s="219">
        <f>W8*VLOOKUP(D8,Emissionssfaktorer!$P:$R,3,0)*($AC$4)</f>
        <v>0</v>
      </c>
      <c r="AD8" s="219">
        <f>X8*VLOOKUP(D8,Emissionssfaktorer!$P:$R,3,0)*($AD$4)</f>
        <v>0</v>
      </c>
      <c r="AE8" s="219">
        <f>Y8*VLOOKUP(D8,Emissionssfaktorer!$P:$R,3,0)*($AE$4)</f>
        <v>0</v>
      </c>
      <c r="AF8" s="219">
        <f>Z8*VLOOKUP(D8,Emissionssfaktorer!$P:$R,3,0)*($AF$4)</f>
        <v>0</v>
      </c>
      <c r="AG8" s="219">
        <f>SUM(AA8:AF8)</f>
        <v>0</v>
      </c>
      <c r="AI8" s="202">
        <f t="shared" ref="AI8:AI10" si="8">SUM(AJ8:AO8)</f>
        <v>0</v>
      </c>
      <c r="AJ8" s="20"/>
      <c r="AK8" s="20"/>
      <c r="AL8" s="20"/>
      <c r="AM8" s="20"/>
      <c r="AN8" s="20"/>
      <c r="AO8" s="20"/>
      <c r="AP8" s="219">
        <f>AJ8*VLOOKUP(D8,Emissionssfaktorer!$Y:$AA,3,0)*($AP$4)</f>
        <v>0</v>
      </c>
      <c r="AQ8" s="219">
        <f>AK8*VLOOKUP(D8,Emissionssfaktorer!$Y:$AA,3,0)*($AQ$4)</f>
        <v>0</v>
      </c>
      <c r="AR8" s="219">
        <f>AL8*VLOOKUP(D8,Emissionssfaktorer!$Y:$AA,3,0)*($AR$4)</f>
        <v>0</v>
      </c>
      <c r="AS8" s="219">
        <f>AM8*VLOOKUP(D8,Emissionssfaktorer!$Y:$AA,3,0)*($AS$4)</f>
        <v>0</v>
      </c>
      <c r="AT8" s="219">
        <f>AN8*VLOOKUP(D8,Emissionssfaktorer!$Y:$AA,3,0)*($AT$4)</f>
        <v>0</v>
      </c>
      <c r="AU8" s="219">
        <f>AO8*VLOOKUP(D8,Emissionssfaktorer!$Y:$AA,3,0)*($AT$4)</f>
        <v>0</v>
      </c>
      <c r="AV8" s="219">
        <f>SUM(AP8:AU8)</f>
        <v>0</v>
      </c>
    </row>
    <row r="9" spans="1:48" x14ac:dyDescent="0.2">
      <c r="A9" s="161"/>
      <c r="B9" s="162" t="s">
        <v>48</v>
      </c>
      <c r="C9" s="162" t="s">
        <v>46</v>
      </c>
      <c r="D9" s="19" t="str">
        <f>C9</f>
        <v>kWh (el)</v>
      </c>
      <c r="E9" s="202">
        <f t="shared" si="5"/>
        <v>0</v>
      </c>
      <c r="F9" s="20"/>
      <c r="G9" s="20"/>
      <c r="H9" s="20"/>
      <c r="I9" s="20"/>
      <c r="J9" s="20"/>
      <c r="K9" s="20"/>
      <c r="L9" s="219">
        <f>F9*VLOOKUP(D9,Emissionssfaktorer!$A:$C,3,0)*($L$4)</f>
        <v>0</v>
      </c>
      <c r="M9" s="219">
        <f>G9*VLOOKUP(D9,Emissionssfaktorer!$A:$C,3,0)*($M$4)</f>
        <v>0</v>
      </c>
      <c r="N9" s="219">
        <f>H9*VLOOKUP(D9,Emissionssfaktorer!$A:$C,3,0)*($M$4)</f>
        <v>0</v>
      </c>
      <c r="O9" s="219">
        <f>I9*VLOOKUP(D9,Emissionssfaktorer!$A:$C,3,0)*($O$4)</f>
        <v>0</v>
      </c>
      <c r="P9" s="219">
        <f>J9*VLOOKUP(D9,Emissionssfaktorer!$A:$C,3,0)*($P$4)</f>
        <v>0</v>
      </c>
      <c r="Q9" s="219">
        <f>K9*VLOOKUP(D9,Emissionssfaktorer!$A:$C,3,0)*($Q$4)</f>
        <v>0</v>
      </c>
      <c r="R9" s="219">
        <f t="shared" si="6"/>
        <v>0</v>
      </c>
      <c r="T9" s="202">
        <f>SUM(U9:Z9)</f>
        <v>0</v>
      </c>
      <c r="U9" s="20"/>
      <c r="V9" s="20"/>
      <c r="W9" s="20"/>
      <c r="X9" s="20"/>
      <c r="Y9" s="20"/>
      <c r="Z9" s="20"/>
      <c r="AA9" s="219">
        <f>U9*VLOOKUP(D9,Emissionssfaktorer!$P:$R,3,0)*($AA$4)</f>
        <v>0</v>
      </c>
      <c r="AB9" s="219">
        <f>V9*VLOOKUP(D9,Emissionssfaktorer!$P:$R,3,0)*($AB$4)</f>
        <v>0</v>
      </c>
      <c r="AC9" s="219">
        <f>W9*VLOOKUP(D9,Emissionssfaktorer!$P:$R,3,0)*($AC$4)</f>
        <v>0</v>
      </c>
      <c r="AD9" s="219">
        <f>X9*VLOOKUP(D9,Emissionssfaktorer!$P:$R,3,0)*($AD$4)</f>
        <v>0</v>
      </c>
      <c r="AE9" s="219">
        <f>Y9*VLOOKUP(D9,Emissionssfaktorer!$P:$R,3,0)*($AE$4)</f>
        <v>0</v>
      </c>
      <c r="AF9" s="219">
        <f>Z9*VLOOKUP(D9,Emissionssfaktorer!$P:$R,3,0)*($AF$4)</f>
        <v>0</v>
      </c>
      <c r="AG9" s="219">
        <f t="shared" si="3"/>
        <v>0</v>
      </c>
      <c r="AI9" s="202">
        <f t="shared" si="8"/>
        <v>0</v>
      </c>
      <c r="AJ9" s="20"/>
      <c r="AK9" s="20"/>
      <c r="AL9" s="20"/>
      <c r="AM9" s="20"/>
      <c r="AN9" s="20"/>
      <c r="AO9" s="20"/>
      <c r="AP9" s="219">
        <f>AJ9*VLOOKUP(D9,Emissionssfaktorer!$Y:$AA,3,0)*($AP$4)</f>
        <v>0</v>
      </c>
      <c r="AQ9" s="219">
        <f>AK9*VLOOKUP(D9,Emissionssfaktorer!$Y:$AA,3,0)*($AQ$4)</f>
        <v>0</v>
      </c>
      <c r="AR9" s="219">
        <f>AL9*VLOOKUP(D9,Emissionssfaktorer!$Y:$AA,3,0)*($AR$4)</f>
        <v>0</v>
      </c>
      <c r="AS9" s="219">
        <f>AM9*VLOOKUP(D9,Emissionssfaktorer!$Y:$AA,3,0)*($AS$4)</f>
        <v>0</v>
      </c>
      <c r="AT9" s="219">
        <f>AN9*VLOOKUP(D9,Emissionssfaktorer!$Y:$AA,3,0)*($AT$4)</f>
        <v>0</v>
      </c>
      <c r="AU9" s="219">
        <f>AO9*VLOOKUP(D9,Emissionssfaktorer!$Y:$AA,3,0)*($AT$4)</f>
        <v>0</v>
      </c>
      <c r="AV9" s="219">
        <f t="shared" si="4"/>
        <v>0</v>
      </c>
    </row>
    <row r="10" spans="1:48" x14ac:dyDescent="0.2">
      <c r="A10" s="161"/>
      <c r="B10" s="162" t="s">
        <v>49</v>
      </c>
      <c r="C10" s="162" t="s">
        <v>46</v>
      </c>
      <c r="D10" s="19" t="str">
        <f>C10</f>
        <v>kWh (el)</v>
      </c>
      <c r="E10" s="202">
        <f t="shared" si="5"/>
        <v>0</v>
      </c>
      <c r="F10" s="20"/>
      <c r="G10" s="20"/>
      <c r="H10" s="20"/>
      <c r="I10" s="20"/>
      <c r="J10" s="20"/>
      <c r="K10" s="20"/>
      <c r="L10" s="219">
        <f>F10*VLOOKUP(D10,Emissionssfaktorer!$A:$C,3,0)*($L$4)</f>
        <v>0</v>
      </c>
      <c r="M10" s="219">
        <f>G10*VLOOKUP(D10,Emissionssfaktorer!$A:$C,3,0)*($M$4)</f>
        <v>0</v>
      </c>
      <c r="N10" s="219">
        <f>H10*VLOOKUP(D10,Emissionssfaktorer!$A:$C,3,0)*($M$4)</f>
        <v>0</v>
      </c>
      <c r="O10" s="219">
        <f>I10*VLOOKUP(D10,Emissionssfaktorer!$A:$C,3,0)*($O$4)</f>
        <v>0</v>
      </c>
      <c r="P10" s="219">
        <f>J10*VLOOKUP(D10,Emissionssfaktorer!$A:$C,3,0)*($P$4)</f>
        <v>0</v>
      </c>
      <c r="Q10" s="219">
        <f>K10*VLOOKUP(D10,Emissionssfaktorer!$A:$C,3,0)*($Q$4)</f>
        <v>0</v>
      </c>
      <c r="R10" s="219">
        <f t="shared" si="6"/>
        <v>0</v>
      </c>
      <c r="T10" s="202">
        <f t="shared" si="7"/>
        <v>0</v>
      </c>
      <c r="U10" s="20"/>
      <c r="V10" s="20"/>
      <c r="W10" s="20"/>
      <c r="X10" s="20"/>
      <c r="Y10" s="20"/>
      <c r="Z10" s="20"/>
      <c r="AA10" s="219">
        <f>U10*VLOOKUP(D10,Emissionssfaktorer!$P:$R,3,0)*($AA$4)</f>
        <v>0</v>
      </c>
      <c r="AB10" s="219">
        <f>V10*VLOOKUP(D10,Emissionssfaktorer!$P:$R,3,0)*($AB$4)</f>
        <v>0</v>
      </c>
      <c r="AC10" s="219">
        <f>W10*VLOOKUP(D10,Emissionssfaktorer!$P:$R,3,0)*($AC$4)</f>
        <v>0</v>
      </c>
      <c r="AD10" s="219">
        <f>X10*VLOOKUP(D10,Emissionssfaktorer!$P:$R,3,0)*($AD$4)</f>
        <v>0</v>
      </c>
      <c r="AE10" s="219">
        <f>Y10*VLOOKUP(D10,Emissionssfaktorer!$P:$R,3,0)*($AE$4)</f>
        <v>0</v>
      </c>
      <c r="AF10" s="219">
        <f>Z10*VLOOKUP(D10,Emissionssfaktorer!$P:$R,3,0)*($AF$4)</f>
        <v>0</v>
      </c>
      <c r="AG10" s="219">
        <f t="shared" si="3"/>
        <v>0</v>
      </c>
      <c r="AI10" s="202">
        <f t="shared" si="8"/>
        <v>0</v>
      </c>
      <c r="AJ10" s="20"/>
      <c r="AK10" s="20"/>
      <c r="AL10" s="20"/>
      <c r="AM10" s="20"/>
      <c r="AN10" s="20"/>
      <c r="AO10" s="20"/>
      <c r="AP10" s="219">
        <f>AJ10*VLOOKUP(D10,Emissionssfaktorer!$Y:$AA,3,0)*($AP$4)</f>
        <v>0</v>
      </c>
      <c r="AQ10" s="219">
        <f>AK10*VLOOKUP(D10,Emissionssfaktorer!$Y:$AA,3,0)*($AQ$4)</f>
        <v>0</v>
      </c>
      <c r="AR10" s="219">
        <f>AL10*VLOOKUP(D10,Emissionssfaktorer!$Y:$AA,3,0)*($AR$4)</f>
        <v>0</v>
      </c>
      <c r="AS10" s="219">
        <f>AM10*VLOOKUP(D10,Emissionssfaktorer!$Y:$AA,3,0)*($AS$4)</f>
        <v>0</v>
      </c>
      <c r="AT10" s="219">
        <f>AN10*VLOOKUP(D10,Emissionssfaktorer!$Y:$AA,3,0)*($AT$4)</f>
        <v>0</v>
      </c>
      <c r="AU10" s="219">
        <f>AO10*VLOOKUP(D10,Emissionssfaktorer!$Y:$AA,3,0)*($AT$4)</f>
        <v>0</v>
      </c>
      <c r="AV10" s="219">
        <f t="shared" si="4"/>
        <v>0</v>
      </c>
    </row>
    <row r="11" spans="1:48" x14ac:dyDescent="0.2">
      <c r="A11" s="161"/>
      <c r="B11" s="162" t="s">
        <v>50</v>
      </c>
      <c r="C11" s="162" t="s">
        <v>46</v>
      </c>
      <c r="D11" s="19" t="s">
        <v>46</v>
      </c>
      <c r="E11" s="202">
        <f>SUM(F11:K11)</f>
        <v>0</v>
      </c>
      <c r="F11" s="20"/>
      <c r="G11" s="20"/>
      <c r="H11" s="20"/>
      <c r="I11" s="20"/>
      <c r="J11" s="20"/>
      <c r="K11" s="20"/>
      <c r="L11" s="219">
        <f>F11*VLOOKUP(D11,Emissionssfaktorer!$A:$C,3,0)*($L$4)</f>
        <v>0</v>
      </c>
      <c r="M11" s="219">
        <f>G11*VLOOKUP(D11,Emissionssfaktorer!$A:$C,3,0)*($M$4)</f>
        <v>0</v>
      </c>
      <c r="N11" s="219">
        <f>H11*VLOOKUP(D11,Emissionssfaktorer!$A:$C,3,0)*($M$4)</f>
        <v>0</v>
      </c>
      <c r="O11" s="219">
        <f>I11*VLOOKUP(D11,Emissionssfaktorer!$A:$C,3,0)*($O$4)</f>
        <v>0</v>
      </c>
      <c r="P11" s="219">
        <f>J11*VLOOKUP(D11,Emissionssfaktorer!$A:$C,3,0)*($P$4)</f>
        <v>0</v>
      </c>
      <c r="Q11" s="219">
        <f>K11*VLOOKUP(D11,Emissionssfaktorer!$A:$C,3,0)*($Q$4)</f>
        <v>0</v>
      </c>
      <c r="R11" s="219">
        <f t="shared" si="6"/>
        <v>0</v>
      </c>
      <c r="T11" s="202">
        <f>SUM(U11:Z11)</f>
        <v>0</v>
      </c>
      <c r="U11" s="20"/>
      <c r="V11" s="20"/>
      <c r="W11" s="20"/>
      <c r="X11" s="20"/>
      <c r="Y11" s="20"/>
      <c r="Z11" s="20"/>
      <c r="AA11" s="219">
        <f>U11*VLOOKUP(D11,Emissionssfaktorer!$P:$R,3,0)*($AA$4)</f>
        <v>0</v>
      </c>
      <c r="AB11" s="219">
        <f>V11*VLOOKUP(D11,Emissionssfaktorer!$P:$R,3,0)*($AB$4)</f>
        <v>0</v>
      </c>
      <c r="AC11" s="219">
        <f>W11*VLOOKUP(D11,Emissionssfaktorer!$P:$R,3,0)*($AC$4)</f>
        <v>0</v>
      </c>
      <c r="AD11" s="219">
        <f>X11*VLOOKUP(D11,Emissionssfaktorer!$P:$R,3,0)*($AD$4)</f>
        <v>0</v>
      </c>
      <c r="AE11" s="219">
        <f>Y11*VLOOKUP(D11,Emissionssfaktorer!$P:$R,3,0)*($AE$4)</f>
        <v>0</v>
      </c>
      <c r="AF11" s="219">
        <f>Z11*VLOOKUP(D11,Emissionssfaktorer!$P:$R,3,0)*($AF$4)</f>
        <v>0</v>
      </c>
      <c r="AG11" s="219">
        <f>SUM(AA11:AF11)</f>
        <v>0</v>
      </c>
      <c r="AI11" s="202">
        <f>SUM(AJ11:AO11)</f>
        <v>0</v>
      </c>
      <c r="AJ11" s="20"/>
      <c r="AK11" s="20"/>
      <c r="AL11" s="20"/>
      <c r="AM11" s="20"/>
      <c r="AN11" s="20"/>
      <c r="AO11" s="20"/>
      <c r="AP11" s="219">
        <f>AJ11*VLOOKUP(D11,Emissionssfaktorer!$Y:$AA,3,0)*($AP$4)</f>
        <v>0</v>
      </c>
      <c r="AQ11" s="219">
        <f>AK11*VLOOKUP(D11,Emissionssfaktorer!$Y:$AA,3,0)*($AQ$4)</f>
        <v>0</v>
      </c>
      <c r="AR11" s="219">
        <f>AL11*VLOOKUP(D11,Emissionssfaktorer!$Y:$AA,3,0)*($AR$4)</f>
        <v>0</v>
      </c>
      <c r="AS11" s="219">
        <f>AM11*VLOOKUP(D11,Emissionssfaktorer!$Y:$AA,3,0)*($AS$4)</f>
        <v>0</v>
      </c>
      <c r="AT11" s="219">
        <f>AN11*VLOOKUP(D11,Emissionssfaktorer!$Y:$AA,3,0)*($AT$4)</f>
        <v>0</v>
      </c>
      <c r="AU11" s="219">
        <f>AO11*VLOOKUP(D11,Emissionssfaktorer!$Y:$AA,3,0)*($AT$4)</f>
        <v>0</v>
      </c>
      <c r="AV11" s="219">
        <f>SUM(AP11:AU11)</f>
        <v>0</v>
      </c>
    </row>
    <row r="12" spans="1:48" x14ac:dyDescent="0.2">
      <c r="A12" s="226" t="s">
        <v>274</v>
      </c>
      <c r="B12" s="21"/>
      <c r="C12" s="17"/>
      <c r="D12" s="17"/>
      <c r="E12" s="22"/>
      <c r="F12" s="22"/>
      <c r="G12" s="22"/>
      <c r="H12" s="22"/>
      <c r="I12" s="22"/>
      <c r="J12" s="22"/>
      <c r="K12" s="22"/>
      <c r="L12" s="218">
        <f>SUM(L7:L11)</f>
        <v>0</v>
      </c>
      <c r="M12" s="218">
        <f t="shared" ref="M12:Q12" si="9">SUM(M7:M11)</f>
        <v>0</v>
      </c>
      <c r="N12" s="218">
        <f t="shared" si="9"/>
        <v>0</v>
      </c>
      <c r="O12" s="218">
        <f t="shared" si="9"/>
        <v>0</v>
      </c>
      <c r="P12" s="218">
        <f t="shared" si="9"/>
        <v>0</v>
      </c>
      <c r="Q12" s="218">
        <f t="shared" si="9"/>
        <v>0</v>
      </c>
      <c r="R12" s="245">
        <f t="shared" si="6"/>
        <v>0</v>
      </c>
      <c r="T12" s="22"/>
      <c r="U12" s="22"/>
      <c r="V12" s="22"/>
      <c r="W12" s="22"/>
      <c r="X12" s="22"/>
      <c r="Y12" s="22"/>
      <c r="Z12" s="22"/>
      <c r="AA12" s="218">
        <f>SUM(AA7:AA11)</f>
        <v>0</v>
      </c>
      <c r="AB12" s="218">
        <f>SUM(AB7:AB11)</f>
        <v>0</v>
      </c>
      <c r="AC12" s="218">
        <f t="shared" ref="AC12" si="10">SUM(AC7:AC11)</f>
        <v>0</v>
      </c>
      <c r="AD12" s="218">
        <f t="shared" ref="AD12" si="11">SUM(AD7:AD11)</f>
        <v>0</v>
      </c>
      <c r="AE12" s="218">
        <f t="shared" ref="AE12" si="12">SUM(AE7:AE11)</f>
        <v>0</v>
      </c>
      <c r="AF12" s="218">
        <f t="shared" ref="AF12" si="13">SUM(AF7:AF11)</f>
        <v>0</v>
      </c>
      <c r="AG12" s="218">
        <f>SUM(AG7:AG11)</f>
        <v>0</v>
      </c>
      <c r="AI12" s="22"/>
      <c r="AJ12" s="22"/>
      <c r="AK12" s="22"/>
      <c r="AL12" s="22"/>
      <c r="AM12" s="22"/>
      <c r="AN12" s="22"/>
      <c r="AO12" s="22"/>
      <c r="AP12" s="218">
        <f>SUM(AP7:AP11)</f>
        <v>0</v>
      </c>
      <c r="AQ12" s="218">
        <f>SUM(AQ7:AQ11)</f>
        <v>0</v>
      </c>
      <c r="AR12" s="218">
        <f t="shared" ref="AR12" si="14">SUM(AR7:AR11)</f>
        <v>0</v>
      </c>
      <c r="AS12" s="218">
        <f t="shared" ref="AS12" si="15">SUM(AS7:AS11)</f>
        <v>0</v>
      </c>
      <c r="AT12" s="218">
        <f t="shared" ref="AT12" si="16">SUM(AT7:AT11)</f>
        <v>0</v>
      </c>
      <c r="AU12" s="218">
        <f t="shared" ref="AU12" si="17">SUM(AU7:AU11)</f>
        <v>0</v>
      </c>
      <c r="AV12" s="218">
        <f>SUM(AV7:AV11)</f>
        <v>0</v>
      </c>
    </row>
    <row r="13" spans="1:48" x14ac:dyDescent="0.2">
      <c r="A13" s="160" t="s">
        <v>261</v>
      </c>
      <c r="B13" s="162" t="s">
        <v>51</v>
      </c>
      <c r="C13" s="162" t="s">
        <v>52</v>
      </c>
      <c r="D13" s="19" t="str">
        <f>C13</f>
        <v>kWh (fv)</v>
      </c>
      <c r="E13" s="202">
        <f t="shared" si="5"/>
        <v>0</v>
      </c>
      <c r="F13" s="20"/>
      <c r="G13" s="20"/>
      <c r="H13" s="20"/>
      <c r="I13" s="20"/>
      <c r="J13" s="20"/>
      <c r="K13" s="20"/>
      <c r="L13" s="219">
        <f>F13*VLOOKUP(D13,Emissionssfaktorer!$A:$C,3,0)*($L$4)</f>
        <v>0</v>
      </c>
      <c r="M13" s="219">
        <f>G13*VLOOKUP(D13,Emissionssfaktorer!$A:$C,3,0)*($M$4)</f>
        <v>0</v>
      </c>
      <c r="N13" s="219">
        <f>H13*VLOOKUP(D13,Emissionssfaktorer!$A:$C,3,0)*($N$4)</f>
        <v>0</v>
      </c>
      <c r="O13" s="219">
        <f>I13*VLOOKUP(D13,Emissionssfaktorer!$A:$C,3,0)*($O$4)</f>
        <v>0</v>
      </c>
      <c r="P13" s="219">
        <f>J13*VLOOKUP(D13,Emissionssfaktorer!$A:$C,3,0)*($P$4)</f>
        <v>0</v>
      </c>
      <c r="Q13" s="219">
        <f>K13*VLOOKUP(D13,Emissionssfaktorer!$A:$C,3,0)*($Q$4)</f>
        <v>0</v>
      </c>
      <c r="R13" s="219">
        <f t="shared" si="6"/>
        <v>0</v>
      </c>
      <c r="T13" s="202">
        <f t="shared" ref="T13:T18" si="18">SUM(U13:Z13)</f>
        <v>0</v>
      </c>
      <c r="U13" s="20"/>
      <c r="V13" s="20"/>
      <c r="W13" s="20"/>
      <c r="X13" s="20"/>
      <c r="Y13" s="20"/>
      <c r="Z13" s="20"/>
      <c r="AA13" s="219">
        <f>U13*VLOOKUP(D13,Emissionssfaktorer!$P:$R,3,0)*($AA$4)</f>
        <v>0</v>
      </c>
      <c r="AB13" s="219">
        <f>V13*VLOOKUP(D13,Emissionssfaktorer!$P:$R,3,0)*($AB$4)</f>
        <v>0</v>
      </c>
      <c r="AC13" s="219">
        <f>W13*VLOOKUP(D13,Emissionssfaktorer!$P:$R,3,0)*($AC$4)</f>
        <v>0</v>
      </c>
      <c r="AD13" s="219">
        <f>X13*VLOOKUP(D13,Emissionssfaktorer!$P:$R,3,0)*($AD$4)</f>
        <v>0</v>
      </c>
      <c r="AE13" s="219">
        <f>Y13*VLOOKUP(D13,Emissionssfaktorer!$P:$R,3,0)*($AE$4)</f>
        <v>0</v>
      </c>
      <c r="AF13" s="219">
        <f>Z13*VLOOKUP(D13,Emissionssfaktorer!$P:$R,3,0)*($AF$4)</f>
        <v>0</v>
      </c>
      <c r="AG13" s="219">
        <f>SUM(AA13:AF13)</f>
        <v>0</v>
      </c>
      <c r="AI13" s="202">
        <f t="shared" ref="AI13:AI18" si="19">SUM(AJ13:AO13)</f>
        <v>0</v>
      </c>
      <c r="AJ13" s="20"/>
      <c r="AK13" s="20"/>
      <c r="AL13" s="20"/>
      <c r="AM13" s="20"/>
      <c r="AN13" s="20"/>
      <c r="AO13" s="20"/>
      <c r="AP13" s="219">
        <f>AJ13*VLOOKUP(D13,Emissionssfaktorer!$Y:$AA,3,0)*($AP$4)</f>
        <v>0</v>
      </c>
      <c r="AQ13" s="219">
        <f>AK13*VLOOKUP(D13,Emissionssfaktorer!$Y:$AA,3,0)*($AQ$4)</f>
        <v>0</v>
      </c>
      <c r="AR13" s="219">
        <f>AL13*VLOOKUP(D13,Emissionssfaktorer!$Y:$AA,3,0)*($AR$4)</f>
        <v>0</v>
      </c>
      <c r="AS13" s="219">
        <f>AM13*VLOOKUP(D13,Emissionssfaktorer!$Y:$AA,3,0)*($AS$4)</f>
        <v>0</v>
      </c>
      <c r="AT13" s="219">
        <f>AN13*VLOOKUP(D13,Emissionssfaktorer!$Y:$AA,3,0)*($AT$4)</f>
        <v>0</v>
      </c>
      <c r="AU13" s="219">
        <f>AO13*VLOOKUP(D13,Emissionssfaktorer!$Y:$AA,3,0)*($AT$4)</f>
        <v>0</v>
      </c>
      <c r="AV13" s="219">
        <f>SUM(AP13:AU13)</f>
        <v>0</v>
      </c>
    </row>
    <row r="14" spans="1:48" x14ac:dyDescent="0.2">
      <c r="A14" s="161"/>
      <c r="B14" s="162" t="s">
        <v>53</v>
      </c>
      <c r="C14" s="162" t="s">
        <v>54</v>
      </c>
      <c r="D14" s="19" t="str">
        <f>B14&amp;" - "&amp;C14</f>
        <v>Fyringsolie - liter</v>
      </c>
      <c r="E14" s="202">
        <f t="shared" si="5"/>
        <v>0</v>
      </c>
      <c r="F14" s="20"/>
      <c r="G14" s="20"/>
      <c r="H14" s="20"/>
      <c r="I14" s="20"/>
      <c r="J14" s="20"/>
      <c r="K14" s="20"/>
      <c r="L14" s="219">
        <f>F14*VLOOKUP(D14,Emissionssfaktorer!$A:$C,3,0)*($L$4)</f>
        <v>0</v>
      </c>
      <c r="M14" s="219">
        <f>G14*VLOOKUP(D14,Emissionssfaktorer!$A:$C,3,0)*($M$4)</f>
        <v>0</v>
      </c>
      <c r="N14" s="219">
        <f>H14*VLOOKUP(D14,Emissionssfaktorer!$A:$C,3,0)*($N$4)</f>
        <v>0</v>
      </c>
      <c r="O14" s="219">
        <f>I14*VLOOKUP(D14,Emissionssfaktorer!$A:$C,3,0)*($O$4)</f>
        <v>0</v>
      </c>
      <c r="P14" s="219">
        <f>J14*VLOOKUP(D14,Emissionssfaktorer!$A:$C,3,0)*($P$4)</f>
        <v>0</v>
      </c>
      <c r="Q14" s="219">
        <f>K14*VLOOKUP(D14,Emissionssfaktorer!$A:$C,3,0)*($Q$4)</f>
        <v>0</v>
      </c>
      <c r="R14" s="219">
        <f t="shared" si="6"/>
        <v>0</v>
      </c>
      <c r="T14" s="202">
        <f t="shared" si="18"/>
        <v>0</v>
      </c>
      <c r="U14" s="20"/>
      <c r="V14" s="20"/>
      <c r="W14" s="20"/>
      <c r="X14" s="20"/>
      <c r="Y14" s="20"/>
      <c r="Z14" s="20"/>
      <c r="AA14" s="219">
        <f>U14*VLOOKUP(D14,Emissionssfaktorer!$P:$R,3,0)*($AA$4)</f>
        <v>0</v>
      </c>
      <c r="AB14" s="219">
        <f>V14*VLOOKUP(D14,Emissionssfaktorer!$P:$R,3,0)*($AB$4)</f>
        <v>0</v>
      </c>
      <c r="AC14" s="219">
        <f>W14*VLOOKUP(D14,Emissionssfaktorer!$P:$R,3,0)*($AC$4)</f>
        <v>0</v>
      </c>
      <c r="AD14" s="219">
        <f>X14*VLOOKUP(D14,Emissionssfaktorer!$P:$R,3,0)*($AD$4)</f>
        <v>0</v>
      </c>
      <c r="AE14" s="219">
        <f>Y14*VLOOKUP(D14,Emissionssfaktorer!$P:$R,3,0)*($AE$4)</f>
        <v>0</v>
      </c>
      <c r="AF14" s="219">
        <f>Z14*VLOOKUP(D14,Emissionssfaktorer!$P:$R,3,0)*($AF$4)</f>
        <v>0</v>
      </c>
      <c r="AG14" s="219">
        <f t="shared" ref="AG14:AG18" si="20">SUM(AA14:AF14)</f>
        <v>0</v>
      </c>
      <c r="AI14" s="202">
        <f t="shared" si="19"/>
        <v>0</v>
      </c>
      <c r="AJ14" s="20"/>
      <c r="AK14" s="20"/>
      <c r="AL14" s="20"/>
      <c r="AM14" s="20"/>
      <c r="AN14" s="20"/>
      <c r="AO14" s="20"/>
      <c r="AP14" s="219">
        <f>AJ14*VLOOKUP(D14,Emissionssfaktorer!$Y:$AA,3,0)*($AP$4)</f>
        <v>0</v>
      </c>
      <c r="AQ14" s="219">
        <f>AK14*VLOOKUP(D14,Emissionssfaktorer!$Y:$AA,3,0)*($AQ$4)</f>
        <v>0</v>
      </c>
      <c r="AR14" s="219">
        <f>AL14*VLOOKUP(D14,Emissionssfaktorer!$Y:$AA,3,0)*($AR$4)</f>
        <v>0</v>
      </c>
      <c r="AS14" s="219">
        <f>AM14*VLOOKUP(D14,Emissionssfaktorer!$Y:$AA,3,0)*($AS$4)</f>
        <v>0</v>
      </c>
      <c r="AT14" s="219">
        <f>AN14*VLOOKUP(D14,Emissionssfaktorer!$Y:$AA,3,0)*($AT$4)</f>
        <v>0</v>
      </c>
      <c r="AU14" s="219">
        <f>AO14*VLOOKUP(D14,Emissionssfaktorer!$Y:$AA,3,0)*($AT$4)</f>
        <v>0</v>
      </c>
      <c r="AV14" s="219">
        <f t="shared" ref="AV14:AV18" si="21">SUM(AP14:AU14)</f>
        <v>0</v>
      </c>
    </row>
    <row r="15" spans="1:48" x14ac:dyDescent="0.2">
      <c r="A15" s="161"/>
      <c r="B15" s="162" t="s">
        <v>55</v>
      </c>
      <c r="C15" s="162" t="s">
        <v>54</v>
      </c>
      <c r="D15" s="19" t="str">
        <f>B15&amp;" - "&amp;C15</f>
        <v>Fyringsgasolie - liter</v>
      </c>
      <c r="E15" s="202">
        <f t="shared" si="5"/>
        <v>0</v>
      </c>
      <c r="F15" s="20"/>
      <c r="G15" s="20"/>
      <c r="H15" s="20"/>
      <c r="I15" s="20"/>
      <c r="J15" s="20"/>
      <c r="K15" s="20"/>
      <c r="L15" s="219">
        <f>F15*VLOOKUP(D15,Emissionssfaktorer!$A:$C,3,0)*($L$4)</f>
        <v>0</v>
      </c>
      <c r="M15" s="219">
        <f>G15*VLOOKUP(D15,Emissionssfaktorer!$A:$C,3,0)*($M$4)</f>
        <v>0</v>
      </c>
      <c r="N15" s="219">
        <f>H15*VLOOKUP(D15,Emissionssfaktorer!$A:$C,3,0)*($N$4)</f>
        <v>0</v>
      </c>
      <c r="O15" s="219">
        <f>I15*VLOOKUP(D15,Emissionssfaktorer!$A:$C,3,0)*($O$4)</f>
        <v>0</v>
      </c>
      <c r="P15" s="219">
        <f>J15*VLOOKUP(D15,Emissionssfaktorer!$A:$C,3,0)*($P$4)</f>
        <v>0</v>
      </c>
      <c r="Q15" s="219">
        <f>K15*VLOOKUP(D15,Emissionssfaktorer!$A:$C,3,0)*($Q$4)</f>
        <v>0</v>
      </c>
      <c r="R15" s="219">
        <f t="shared" si="6"/>
        <v>0</v>
      </c>
      <c r="T15" s="202">
        <f t="shared" si="18"/>
        <v>0</v>
      </c>
      <c r="U15" s="20"/>
      <c r="V15" s="20"/>
      <c r="W15" s="20"/>
      <c r="X15" s="20"/>
      <c r="Y15" s="20"/>
      <c r="Z15" s="20"/>
      <c r="AA15" s="219">
        <f>U15*VLOOKUP(D15,Emissionssfaktorer!$P:$R,3,0)*($AA$4)</f>
        <v>0</v>
      </c>
      <c r="AB15" s="219">
        <f>V15*VLOOKUP(D15,Emissionssfaktorer!$P:$R,3,0)*($AB$4)</f>
        <v>0</v>
      </c>
      <c r="AC15" s="219">
        <f>W15*VLOOKUP(D15,Emissionssfaktorer!$P:$R,3,0)*($AC$4)</f>
        <v>0</v>
      </c>
      <c r="AD15" s="219">
        <f>X15*VLOOKUP(D15,Emissionssfaktorer!$P:$R,3,0)*($AD$4)</f>
        <v>0</v>
      </c>
      <c r="AE15" s="219">
        <f>Y15*VLOOKUP(D15,Emissionssfaktorer!$P:$R,3,0)*($AE$4)</f>
        <v>0</v>
      </c>
      <c r="AF15" s="219">
        <f>Z15*VLOOKUP(D15,Emissionssfaktorer!$P:$R,3,0)*($AF$4)</f>
        <v>0</v>
      </c>
      <c r="AG15" s="219">
        <f t="shared" si="20"/>
        <v>0</v>
      </c>
      <c r="AI15" s="202">
        <f t="shared" si="19"/>
        <v>0</v>
      </c>
      <c r="AJ15" s="20"/>
      <c r="AK15" s="20"/>
      <c r="AL15" s="20"/>
      <c r="AM15" s="20"/>
      <c r="AN15" s="20"/>
      <c r="AO15" s="20"/>
      <c r="AP15" s="219">
        <f>AJ15*VLOOKUP(D15,Emissionssfaktorer!$Y:$AA,3,0)*($AP$4)</f>
        <v>0</v>
      </c>
      <c r="AQ15" s="219">
        <f>AK15*VLOOKUP(D15,Emissionssfaktorer!$Y:$AA,3,0)*($AQ$4)</f>
        <v>0</v>
      </c>
      <c r="AR15" s="219">
        <f>AL15*VLOOKUP(D15,Emissionssfaktorer!$Y:$AA,3,0)*($AR$4)</f>
        <v>0</v>
      </c>
      <c r="AS15" s="219">
        <f>AM15*VLOOKUP(D15,Emissionssfaktorer!$Y:$AA,3,0)*($AS$4)</f>
        <v>0</v>
      </c>
      <c r="AT15" s="219">
        <f>AN15*VLOOKUP(D15,Emissionssfaktorer!$Y:$AA,3,0)*($AT$4)</f>
        <v>0</v>
      </c>
      <c r="AU15" s="219">
        <f>AO15*VLOOKUP(D15,Emissionssfaktorer!$Y:$AA,3,0)*($AT$4)</f>
        <v>0</v>
      </c>
      <c r="AV15" s="219">
        <f t="shared" si="21"/>
        <v>0</v>
      </c>
    </row>
    <row r="16" spans="1:48" x14ac:dyDescent="0.2">
      <c r="A16" s="161"/>
      <c r="B16" s="162" t="s">
        <v>248</v>
      </c>
      <c r="C16" s="162" t="s">
        <v>249</v>
      </c>
      <c r="D16" s="19" t="str">
        <f>B16&amp;" - "&amp;C16</f>
        <v>Biogas - kWh</v>
      </c>
      <c r="E16" s="202">
        <f t="shared" si="5"/>
        <v>0</v>
      </c>
      <c r="F16" s="20"/>
      <c r="G16" s="20"/>
      <c r="H16" s="20"/>
      <c r="I16" s="20"/>
      <c r="J16" s="20"/>
      <c r="K16" s="20"/>
      <c r="L16" s="219">
        <f>F16*VLOOKUP(D16,Emissionssfaktorer!$A:$C,3,0)*($L$4)</f>
        <v>0</v>
      </c>
      <c r="M16" s="219">
        <f>G16*VLOOKUP(D16,Emissionssfaktorer!$A:$C,3,0)*($M$4)</f>
        <v>0</v>
      </c>
      <c r="N16" s="219">
        <f>H16*VLOOKUP(D16,Emissionssfaktorer!$A:$C,3,0)*($N$4)</f>
        <v>0</v>
      </c>
      <c r="O16" s="219">
        <f>I16*VLOOKUP(D16,Emissionssfaktorer!$A:$C,3,0)*($O$4)</f>
        <v>0</v>
      </c>
      <c r="P16" s="219">
        <f>J16*VLOOKUP(D16,Emissionssfaktorer!$A:$C,3,0)*($P$4)</f>
        <v>0</v>
      </c>
      <c r="Q16" s="219">
        <f>K16*VLOOKUP(D16,Emissionssfaktorer!$A:$C,3,0)*($Q$4)</f>
        <v>0</v>
      </c>
      <c r="R16" s="219">
        <f t="shared" si="6"/>
        <v>0</v>
      </c>
      <c r="T16" s="202">
        <f t="shared" si="18"/>
        <v>0</v>
      </c>
      <c r="U16" s="20"/>
      <c r="V16" s="20"/>
      <c r="W16" s="20"/>
      <c r="X16" s="20"/>
      <c r="Y16" s="20"/>
      <c r="Z16" s="20"/>
      <c r="AA16" s="219">
        <f>U16*VLOOKUP(D16,Emissionssfaktorer!$P:$R,3,0)*($AA$4)</f>
        <v>0</v>
      </c>
      <c r="AB16" s="219">
        <f>V16*VLOOKUP(D16,Emissionssfaktorer!$P:$R,3,0)*($AB$4)</f>
        <v>0</v>
      </c>
      <c r="AC16" s="219">
        <f>W16*VLOOKUP(D16,Emissionssfaktorer!$P:$R,3,0)*($AC$4)</f>
        <v>0</v>
      </c>
      <c r="AD16" s="219">
        <f>X16*VLOOKUP(D16,Emissionssfaktorer!$P:$R,3,0)*($AD$4)</f>
        <v>0</v>
      </c>
      <c r="AE16" s="219">
        <f>Y16*VLOOKUP(D16,Emissionssfaktorer!$P:$R,3,0)*($AE$4)</f>
        <v>0</v>
      </c>
      <c r="AF16" s="219">
        <f>Z16*VLOOKUP(D16,Emissionssfaktorer!$P:$R,3,0)*($AF$4)</f>
        <v>0</v>
      </c>
      <c r="AG16" s="219">
        <f>SUM(AA16:AF16)</f>
        <v>0</v>
      </c>
      <c r="AI16" s="202">
        <f t="shared" si="19"/>
        <v>0</v>
      </c>
      <c r="AJ16" s="20"/>
      <c r="AK16" s="20"/>
      <c r="AL16" s="20"/>
      <c r="AM16" s="20"/>
      <c r="AN16" s="20"/>
      <c r="AO16" s="20"/>
      <c r="AP16" s="219">
        <f>AJ16*VLOOKUP(D16,Emissionssfaktorer!$Y:$AA,3,0)*($AP$4)</f>
        <v>0</v>
      </c>
      <c r="AQ16" s="219">
        <f>AK16*VLOOKUP(D16,Emissionssfaktorer!$Y:$AA,3,0)*($AQ$4)</f>
        <v>0</v>
      </c>
      <c r="AR16" s="219">
        <f>AL16*VLOOKUP(D16,Emissionssfaktorer!$Y:$AA,3,0)*($AR$4)</f>
        <v>0</v>
      </c>
      <c r="AS16" s="219">
        <f>AM16*VLOOKUP(D16,Emissionssfaktorer!$Y:$AA,3,0)*($AS$4)</f>
        <v>0</v>
      </c>
      <c r="AT16" s="219">
        <f>AN16*VLOOKUP(D16,Emissionssfaktorer!$Y:$AA,3,0)*($AT$4)</f>
        <v>0</v>
      </c>
      <c r="AU16" s="219">
        <f>AO16*VLOOKUP(D16,Emissionssfaktorer!$Y:$AA,3,0)*($AT$4)</f>
        <v>0</v>
      </c>
      <c r="AV16" s="219">
        <f>SUM(AP16:AU16)</f>
        <v>0</v>
      </c>
    </row>
    <row r="17" spans="1:48" x14ac:dyDescent="0.2">
      <c r="A17" s="161"/>
      <c r="B17" s="162" t="s">
        <v>12</v>
      </c>
      <c r="C17" s="162" t="s">
        <v>46</v>
      </c>
      <c r="D17" s="19" t="str">
        <f>C17</f>
        <v>kWh (el)</v>
      </c>
      <c r="E17" s="202">
        <f t="shared" si="5"/>
        <v>0</v>
      </c>
      <c r="F17" s="20"/>
      <c r="G17" s="20"/>
      <c r="H17" s="20"/>
      <c r="I17" s="20"/>
      <c r="J17" s="20"/>
      <c r="K17" s="20"/>
      <c r="L17" s="219">
        <f>F17*VLOOKUP(D17,Emissionssfaktorer!$A:$C,3,0)*($L$4)</f>
        <v>0</v>
      </c>
      <c r="M17" s="219">
        <f>G17*VLOOKUP(D17,Emissionssfaktorer!$A:$C,3,0)*($M$4)</f>
        <v>0</v>
      </c>
      <c r="N17" s="219">
        <f>H17*VLOOKUP(D17,Emissionssfaktorer!$A:$C,3,0)*($N$4)</f>
        <v>0</v>
      </c>
      <c r="O17" s="219">
        <f>I17*VLOOKUP(D17,Emissionssfaktorer!$A:$C,3,0)*($O$4)</f>
        <v>0</v>
      </c>
      <c r="P17" s="219">
        <f>J17*VLOOKUP(D17,Emissionssfaktorer!$A:$C,3,0)*($P$4)</f>
        <v>0</v>
      </c>
      <c r="Q17" s="219">
        <f>K17*VLOOKUP(D17,Emissionssfaktorer!$A:$C,3,0)*($Q$4)</f>
        <v>0</v>
      </c>
      <c r="R17" s="219">
        <f t="shared" si="6"/>
        <v>0</v>
      </c>
      <c r="T17" s="202">
        <f t="shared" si="18"/>
        <v>0</v>
      </c>
      <c r="U17" s="20"/>
      <c r="V17" s="20"/>
      <c r="W17" s="20"/>
      <c r="X17" s="20"/>
      <c r="Y17" s="20"/>
      <c r="Z17" s="20"/>
      <c r="AA17" s="219">
        <f>U17*VLOOKUP(D17,Emissionssfaktorer!$P:$R,3,0)*($AA$4)</f>
        <v>0</v>
      </c>
      <c r="AB17" s="219">
        <f>V17*VLOOKUP(D17,Emissionssfaktorer!$P:$R,3,0)*($AB$4)</f>
        <v>0</v>
      </c>
      <c r="AC17" s="219">
        <f>W17*VLOOKUP(D17,Emissionssfaktorer!$P:$R,3,0)*($AC$4)</f>
        <v>0</v>
      </c>
      <c r="AD17" s="219">
        <f>X17*VLOOKUP(D17,Emissionssfaktorer!$P:$R,3,0)*($AD$4)</f>
        <v>0</v>
      </c>
      <c r="AE17" s="219">
        <f>Y17*VLOOKUP(D17,Emissionssfaktorer!$P:$R,3,0)*($AE$4)</f>
        <v>0</v>
      </c>
      <c r="AF17" s="219">
        <f>Z17*VLOOKUP(D17,Emissionssfaktorer!$P:$R,3,0)*($AF$4)</f>
        <v>0</v>
      </c>
      <c r="AG17" s="219">
        <f>SUM(AA17:AF17)</f>
        <v>0</v>
      </c>
      <c r="AI17" s="202">
        <f t="shared" si="19"/>
        <v>0</v>
      </c>
      <c r="AJ17" s="20"/>
      <c r="AK17" s="20"/>
      <c r="AL17" s="20"/>
      <c r="AM17" s="20"/>
      <c r="AN17" s="20"/>
      <c r="AO17" s="20"/>
      <c r="AP17" s="219">
        <f>AJ17*VLOOKUP(D17,Emissionssfaktorer!$Y:$AA,3,0)*($AP$4)</f>
        <v>0</v>
      </c>
      <c r="AQ17" s="219">
        <f>AK17*VLOOKUP(D17,Emissionssfaktorer!$Y:$AA,3,0)*($AQ$4)</f>
        <v>0</v>
      </c>
      <c r="AR17" s="219">
        <f>AL17*VLOOKUP(D17,Emissionssfaktorer!$Y:$AA,3,0)*($AR$4)</f>
        <v>0</v>
      </c>
      <c r="AS17" s="219">
        <f>AM17*VLOOKUP(D17,Emissionssfaktorer!$Y:$AA,3,0)*($AS$4)</f>
        <v>0</v>
      </c>
      <c r="AT17" s="219">
        <f>AN17*VLOOKUP(D17,Emissionssfaktorer!$Y:$AA,3,0)*($AT$4)</f>
        <v>0</v>
      </c>
      <c r="AU17" s="219">
        <f>AO17*VLOOKUP(D17,Emissionssfaktorer!$Y:$AA,3,0)*($AT$4)</f>
        <v>0</v>
      </c>
      <c r="AV17" s="219">
        <f t="shared" si="21"/>
        <v>0</v>
      </c>
    </row>
    <row r="18" spans="1:48" x14ac:dyDescent="0.2">
      <c r="A18" s="161"/>
      <c r="B18" s="162" t="s">
        <v>58</v>
      </c>
      <c r="C18" s="162" t="s">
        <v>59</v>
      </c>
      <c r="D18" s="19" t="str">
        <f>B18&amp;" - "&amp;C18</f>
        <v>Biomasse - tons</v>
      </c>
      <c r="E18" s="202">
        <f t="shared" si="5"/>
        <v>0</v>
      </c>
      <c r="F18" s="20"/>
      <c r="G18" s="20"/>
      <c r="H18" s="20"/>
      <c r="I18" s="20"/>
      <c r="J18" s="20"/>
      <c r="K18" s="20"/>
      <c r="L18" s="219">
        <f>F18*VLOOKUP(D18,Emissionssfaktorer!$A:$C,3,0)*($L$4)</f>
        <v>0</v>
      </c>
      <c r="M18" s="219">
        <f>G18*VLOOKUP(D18,Emissionssfaktorer!$A:$C,3,0)*($M$4)</f>
        <v>0</v>
      </c>
      <c r="N18" s="219">
        <f>H18*VLOOKUP(D18,Emissionssfaktorer!$A:$C,3,0)*($N$4)</f>
        <v>0</v>
      </c>
      <c r="O18" s="219">
        <f>I18*VLOOKUP(D18,Emissionssfaktorer!$A:$C,3,0)*($O$4)</f>
        <v>0</v>
      </c>
      <c r="P18" s="219">
        <f>J18*VLOOKUP(D18,Emissionssfaktorer!$A:$C,3,0)*($P$4)</f>
        <v>0</v>
      </c>
      <c r="Q18" s="219">
        <f>K18*VLOOKUP(D18,Emissionssfaktorer!$A:$C,3,0)*($Q$4)</f>
        <v>0</v>
      </c>
      <c r="R18" s="219">
        <f t="shared" si="6"/>
        <v>0</v>
      </c>
      <c r="T18" s="202">
        <f t="shared" si="18"/>
        <v>0</v>
      </c>
      <c r="U18" s="20"/>
      <c r="V18" s="20"/>
      <c r="W18" s="20"/>
      <c r="X18" s="20"/>
      <c r="Y18" s="20"/>
      <c r="Z18" s="20"/>
      <c r="AA18" s="219">
        <f>U18*VLOOKUP(D18,Emissionssfaktorer!$P:$R,3,0)*($AA$4)</f>
        <v>0</v>
      </c>
      <c r="AB18" s="219">
        <f>V18*VLOOKUP(D18,Emissionssfaktorer!$P:$R,3,0)*($AB$4)</f>
        <v>0</v>
      </c>
      <c r="AC18" s="219">
        <f>W18*VLOOKUP(D18,Emissionssfaktorer!$P:$R,3,0)*($AC$4)</f>
        <v>0</v>
      </c>
      <c r="AD18" s="219">
        <f>X18*VLOOKUP(D18,Emissionssfaktorer!$P:$R,3,0)*($AD$4)</f>
        <v>0</v>
      </c>
      <c r="AE18" s="219">
        <f>Y18*VLOOKUP(D18,Emissionssfaktorer!$P:$R,3,0)*($AE$4)</f>
        <v>0</v>
      </c>
      <c r="AF18" s="219">
        <f>Z18*VLOOKUP(D18,Emissionssfaktorer!$P:$R,3,0)*($AF$4)</f>
        <v>0</v>
      </c>
      <c r="AG18" s="219">
        <f t="shared" si="20"/>
        <v>0</v>
      </c>
      <c r="AI18" s="202">
        <f t="shared" si="19"/>
        <v>0</v>
      </c>
      <c r="AJ18" s="20"/>
      <c r="AK18" s="20"/>
      <c r="AL18" s="20"/>
      <c r="AM18" s="20"/>
      <c r="AN18" s="20"/>
      <c r="AO18" s="20"/>
      <c r="AP18" s="219">
        <f>AJ18*VLOOKUP(D18,Emissionssfaktorer!$Y:$AA,3,0)*($AP$4)</f>
        <v>0</v>
      </c>
      <c r="AQ18" s="219">
        <f>AK18*VLOOKUP(D18,Emissionssfaktorer!$Y:$AA,3,0)*($AQ$4)</f>
        <v>0</v>
      </c>
      <c r="AR18" s="219">
        <f>AL18*VLOOKUP(D18,Emissionssfaktorer!$Y:$AA,3,0)*($AR$4)</f>
        <v>0</v>
      </c>
      <c r="AS18" s="219">
        <f>AM18*VLOOKUP(D18,Emissionssfaktorer!$Y:$AA,3,0)*($AS$4)</f>
        <v>0</v>
      </c>
      <c r="AT18" s="219">
        <f>AN18*VLOOKUP(D18,Emissionssfaktorer!$Y:$AA,3,0)*($AT$4)</f>
        <v>0</v>
      </c>
      <c r="AU18" s="219">
        <f>AO18*VLOOKUP(D18,Emissionssfaktorer!$Y:$AA,3,0)*($AT$4)</f>
        <v>0</v>
      </c>
      <c r="AV18" s="219">
        <f t="shared" si="21"/>
        <v>0</v>
      </c>
    </row>
    <row r="19" spans="1:48" x14ac:dyDescent="0.2">
      <c r="A19" s="226" t="s">
        <v>273</v>
      </c>
      <c r="B19" s="21"/>
      <c r="C19" s="17"/>
      <c r="D19" s="17"/>
      <c r="E19" s="22"/>
      <c r="F19" s="22"/>
      <c r="G19" s="22"/>
      <c r="H19" s="22"/>
      <c r="I19" s="22"/>
      <c r="J19" s="22"/>
      <c r="K19" s="22"/>
      <c r="L19" s="218">
        <f t="shared" ref="L19" si="22">SUM(L13:L18)</f>
        <v>0</v>
      </c>
      <c r="M19" s="218">
        <f t="shared" ref="M19" si="23">SUM(M13:M18)</f>
        <v>0</v>
      </c>
      <c r="N19" s="218">
        <f t="shared" ref="N19" si="24">SUM(N13:N18)</f>
        <v>0</v>
      </c>
      <c r="O19" s="218">
        <f t="shared" ref="O19" si="25">SUM(O13:O18)</f>
        <v>0</v>
      </c>
      <c r="P19" s="218">
        <f t="shared" ref="P19" si="26">SUM(P13:P18)</f>
        <v>0</v>
      </c>
      <c r="Q19" s="218">
        <f t="shared" ref="Q19" si="27">SUM(Q13:Q18)</f>
        <v>0</v>
      </c>
      <c r="R19" s="245">
        <f t="shared" si="6"/>
        <v>0</v>
      </c>
      <c r="T19" s="22"/>
      <c r="U19" s="22"/>
      <c r="V19" s="22"/>
      <c r="W19" s="22"/>
      <c r="X19" s="22"/>
      <c r="Y19" s="22"/>
      <c r="Z19" s="22"/>
      <c r="AA19" s="218">
        <f t="shared" ref="AA19" si="28">SUM(AA13:AA18)</f>
        <v>0</v>
      </c>
      <c r="AB19" s="218">
        <f t="shared" ref="AB19" si="29">SUM(AB13:AB18)</f>
        <v>0</v>
      </c>
      <c r="AC19" s="218">
        <f t="shared" ref="AC19" si="30">SUM(AC13:AC18)</f>
        <v>0</v>
      </c>
      <c r="AD19" s="218">
        <f t="shared" ref="AD19" si="31">SUM(AD13:AD18)</f>
        <v>0</v>
      </c>
      <c r="AE19" s="218">
        <f t="shared" ref="AE19" si="32">SUM(AE13:AE18)</f>
        <v>0</v>
      </c>
      <c r="AF19" s="218">
        <f t="shared" ref="AF19" si="33">SUM(AF13:AF18)</f>
        <v>0</v>
      </c>
      <c r="AG19" s="218">
        <f>SUM(AG13:AG18)</f>
        <v>0</v>
      </c>
      <c r="AI19" s="22"/>
      <c r="AJ19" s="22"/>
      <c r="AK19" s="22"/>
      <c r="AL19" s="22"/>
      <c r="AM19" s="22"/>
      <c r="AN19" s="22"/>
      <c r="AO19" s="22"/>
      <c r="AP19" s="218">
        <f t="shared" ref="AP19" si="34">SUM(AP13:AP18)</f>
        <v>0</v>
      </c>
      <c r="AQ19" s="218">
        <f t="shared" ref="AQ19" si="35">SUM(AQ13:AQ18)</f>
        <v>0</v>
      </c>
      <c r="AR19" s="218">
        <f t="shared" ref="AR19" si="36">SUM(AR13:AR18)</f>
        <v>0</v>
      </c>
      <c r="AS19" s="218">
        <f t="shared" ref="AS19" si="37">SUM(AS13:AS18)</f>
        <v>0</v>
      </c>
      <c r="AT19" s="218">
        <f t="shared" ref="AT19" si="38">SUM(AT13:AT18)</f>
        <v>0</v>
      </c>
      <c r="AU19" s="218">
        <f t="shared" ref="AU19" si="39">SUM(AU13:AU18)</f>
        <v>0</v>
      </c>
      <c r="AV19" s="218">
        <f>SUM(AV13:AV18)</f>
        <v>0</v>
      </c>
    </row>
    <row r="20" spans="1:48" x14ac:dyDescent="0.2">
      <c r="A20" s="160" t="s">
        <v>17</v>
      </c>
      <c r="B20" s="162" t="s">
        <v>61</v>
      </c>
      <c r="C20" s="162" t="s">
        <v>62</v>
      </c>
      <c r="D20" s="19" t="str">
        <f t="shared" ref="D20:D23" si="40">B20&amp;" - "&amp;C20</f>
        <v>Elbiler - km</v>
      </c>
      <c r="E20" s="202">
        <f t="shared" si="5"/>
        <v>0</v>
      </c>
      <c r="F20" s="20"/>
      <c r="G20" s="20"/>
      <c r="H20" s="20"/>
      <c r="I20" s="20"/>
      <c r="J20" s="20"/>
      <c r="K20" s="20"/>
      <c r="L20" s="219">
        <f>F20*VLOOKUP(D20,Emissionssfaktorer!$A:$C,3,0)*($L$4)</f>
        <v>0</v>
      </c>
      <c r="M20" s="219">
        <f>G20*VLOOKUP(D20,Emissionssfaktorer!$A:$C,3,0)*($M$4)</f>
        <v>0</v>
      </c>
      <c r="N20" s="219">
        <f>H20*VLOOKUP(D20,Emissionssfaktorer!$A:$C,3,0)*($N$4)</f>
        <v>0</v>
      </c>
      <c r="O20" s="219">
        <f>I20*VLOOKUP(D20,Emissionssfaktorer!$A:$C,3,0)*($O$4)</f>
        <v>0</v>
      </c>
      <c r="P20" s="219">
        <f>J20*VLOOKUP(D20,Emissionssfaktorer!$A:$C,3,0)*($P$4)</f>
        <v>0</v>
      </c>
      <c r="Q20" s="219">
        <f>K20*VLOOKUP(D20,Emissionssfaktorer!$A:$C,3,0)*($Q$4)</f>
        <v>0</v>
      </c>
      <c r="R20" s="219">
        <f t="shared" si="6"/>
        <v>0</v>
      </c>
      <c r="T20" s="202">
        <f t="shared" ref="T20:T36" si="41">SUM(U20:Z20)</f>
        <v>0</v>
      </c>
      <c r="U20" s="20"/>
      <c r="V20" s="20"/>
      <c r="W20" s="20"/>
      <c r="X20" s="20"/>
      <c r="Y20" s="20"/>
      <c r="Z20" s="20"/>
      <c r="AA20" s="219">
        <f>U20*VLOOKUP(D20,Emissionssfaktorer!$P:$R,3,0)*($AA$4)</f>
        <v>0</v>
      </c>
      <c r="AB20" s="219">
        <f>V20*VLOOKUP(D20,Emissionssfaktorer!$P:$R,3,0)*($AB$4)</f>
        <v>0</v>
      </c>
      <c r="AC20" s="219">
        <f>W20*VLOOKUP(D20,Emissionssfaktorer!$P:$R,3,0)*($AC$4)</f>
        <v>0</v>
      </c>
      <c r="AD20" s="219">
        <f>X20*VLOOKUP(D20,Emissionssfaktorer!$P:$R,3,0)*($AD$4)</f>
        <v>0</v>
      </c>
      <c r="AE20" s="219">
        <f>Y20*VLOOKUP(D20,Emissionssfaktorer!$P:$R,3,0)*($AE$4)</f>
        <v>0</v>
      </c>
      <c r="AF20" s="219">
        <f>Z20*VLOOKUP(D20,Emissionssfaktorer!$P:$R,3,0)*($AF$4)</f>
        <v>0</v>
      </c>
      <c r="AG20" s="219">
        <f>SUM(AA20:AF20)</f>
        <v>0</v>
      </c>
      <c r="AI20" s="202">
        <f t="shared" ref="AI20:AI36" si="42">SUM(AJ20:AO20)</f>
        <v>0</v>
      </c>
      <c r="AJ20" s="20"/>
      <c r="AK20" s="20"/>
      <c r="AL20" s="20"/>
      <c r="AM20" s="20"/>
      <c r="AN20" s="20"/>
      <c r="AO20" s="20"/>
      <c r="AP20" s="219">
        <f>AJ20*VLOOKUP(D20,Emissionssfaktorer!$Y:$AA,3,0)*($AP$4)</f>
        <v>0</v>
      </c>
      <c r="AQ20" s="219">
        <f>AK20*VLOOKUP(D20,Emissionssfaktorer!$Y:$AA,3,0)*($AQ$4)</f>
        <v>0</v>
      </c>
      <c r="AR20" s="219">
        <f>AL20*VLOOKUP(D20,Emissionssfaktorer!$Y:$AA,3,0)*($AR$4)</f>
        <v>0</v>
      </c>
      <c r="AS20" s="219">
        <f>AM20*VLOOKUP(D20,Emissionssfaktorer!$Y:$AA,3,0)*($AS$4)</f>
        <v>0</v>
      </c>
      <c r="AT20" s="219">
        <f>AN20*VLOOKUP(D20,Emissionssfaktorer!$Y:$AA,3,0)*($AT$4)</f>
        <v>0</v>
      </c>
      <c r="AU20" s="219">
        <f>AO20*VLOOKUP(D20,Emissionssfaktorer!$Y:$AA,3,0)*($AT$4)</f>
        <v>0</v>
      </c>
      <c r="AV20" s="219">
        <f>SUM(AP20:AU20)</f>
        <v>0</v>
      </c>
    </row>
    <row r="21" spans="1:48" x14ac:dyDescent="0.2">
      <c r="A21" s="160"/>
      <c r="B21" s="162" t="s">
        <v>61</v>
      </c>
      <c r="C21" s="162" t="s">
        <v>46</v>
      </c>
      <c r="D21" s="19" t="str">
        <f t="shared" si="40"/>
        <v>Elbiler - kWh (el)</v>
      </c>
      <c r="E21" s="202">
        <f t="shared" si="5"/>
        <v>0</v>
      </c>
      <c r="F21" s="20"/>
      <c r="G21" s="20"/>
      <c r="H21" s="20"/>
      <c r="I21" s="20"/>
      <c r="J21" s="20"/>
      <c r="K21" s="20"/>
      <c r="L21" s="219">
        <f>F21*VLOOKUP(D21,Emissionssfaktorer!$A:$C,3,0)*($L$4)</f>
        <v>0</v>
      </c>
      <c r="M21" s="219">
        <f>G21*VLOOKUP(D21,Emissionssfaktorer!$A:$C,3,0)*($M$4)</f>
        <v>0</v>
      </c>
      <c r="N21" s="219">
        <f>H21*VLOOKUP(D21,Emissionssfaktorer!$A:$C,3,0)*($N$4)</f>
        <v>0</v>
      </c>
      <c r="O21" s="219">
        <f>I21*VLOOKUP(D21,Emissionssfaktorer!$A:$C,3,0)*($O$4)</f>
        <v>0</v>
      </c>
      <c r="P21" s="219">
        <f>J21*VLOOKUP(D21,Emissionssfaktorer!$A:$C,3,0)*($P$4)</f>
        <v>0</v>
      </c>
      <c r="Q21" s="219">
        <f>K21*VLOOKUP(D21,Emissionssfaktorer!$A:$C,3,0)*($Q$4)</f>
        <v>0</v>
      </c>
      <c r="R21" s="219">
        <f t="shared" si="6"/>
        <v>0</v>
      </c>
      <c r="T21" s="202">
        <f t="shared" si="41"/>
        <v>0</v>
      </c>
      <c r="U21" s="20"/>
      <c r="V21" s="20"/>
      <c r="W21" s="20"/>
      <c r="X21" s="20"/>
      <c r="Y21" s="20"/>
      <c r="Z21" s="20"/>
      <c r="AA21" s="219">
        <f>U21*VLOOKUP(D21,Emissionssfaktorer!$P:$R,3,0)*($AA$4)</f>
        <v>0</v>
      </c>
      <c r="AB21" s="219">
        <f>V21*VLOOKUP(D21,Emissionssfaktorer!$P:$R,3,0)*($AB$4)</f>
        <v>0</v>
      </c>
      <c r="AC21" s="219">
        <f>W21*VLOOKUP(D21,Emissionssfaktorer!$P:$R,3,0)*($AC$4)</f>
        <v>0</v>
      </c>
      <c r="AD21" s="219">
        <f>X21*VLOOKUP(D21,Emissionssfaktorer!$P:$R,3,0)*($AD$4)</f>
        <v>0</v>
      </c>
      <c r="AE21" s="219">
        <f>Y21*VLOOKUP(D21,Emissionssfaktorer!$P:$R,3,0)*($AE$4)</f>
        <v>0</v>
      </c>
      <c r="AF21" s="219">
        <f>Z21*VLOOKUP(D21,Emissionssfaktorer!$P:$R,3,0)*($AF$4)</f>
        <v>0</v>
      </c>
      <c r="AG21" s="219">
        <f t="shared" ref="AG21:AG36" si="43">SUM(AA21:AF21)</f>
        <v>0</v>
      </c>
      <c r="AI21" s="202">
        <f t="shared" si="42"/>
        <v>0</v>
      </c>
      <c r="AJ21" s="20"/>
      <c r="AK21" s="20"/>
      <c r="AL21" s="20"/>
      <c r="AM21" s="20"/>
      <c r="AN21" s="20"/>
      <c r="AO21" s="20"/>
      <c r="AP21" s="219">
        <f>AJ21*VLOOKUP(D21,Emissionssfaktorer!$Y:$AA,3,0)*($AP$4)</f>
        <v>0</v>
      </c>
      <c r="AQ21" s="219">
        <f>AK21*VLOOKUP(D21,Emissionssfaktorer!$Y:$AA,3,0)*($AQ$4)</f>
        <v>0</v>
      </c>
      <c r="AR21" s="219">
        <f>AL21*VLOOKUP(D21,Emissionssfaktorer!$Y:$AA,3,0)*($AR$4)</f>
        <v>0</v>
      </c>
      <c r="AS21" s="219">
        <f>AM21*VLOOKUP(D21,Emissionssfaktorer!$Y:$AA,3,0)*($AS$4)</f>
        <v>0</v>
      </c>
      <c r="AT21" s="219">
        <f>AN21*VLOOKUP(D21,Emissionssfaktorer!$Y:$AA,3,0)*($AT$4)</f>
        <v>0</v>
      </c>
      <c r="AU21" s="219">
        <f>AO21*VLOOKUP(D21,Emissionssfaktorer!$Y:$AA,3,0)*($AT$4)</f>
        <v>0</v>
      </c>
      <c r="AV21" s="219">
        <f t="shared" ref="AV21:AV36" si="44">SUM(AP21:AU21)</f>
        <v>0</v>
      </c>
    </row>
    <row r="22" spans="1:48" x14ac:dyDescent="0.2">
      <c r="A22" s="163"/>
      <c r="B22" s="164" t="s">
        <v>63</v>
      </c>
      <c r="C22" s="164" t="s">
        <v>62</v>
      </c>
      <c r="D22" s="19" t="str">
        <f t="shared" si="40"/>
        <v>Brintbiler - km</v>
      </c>
      <c r="E22" s="202">
        <f t="shared" si="5"/>
        <v>0</v>
      </c>
      <c r="F22" s="20"/>
      <c r="G22" s="20"/>
      <c r="H22" s="20"/>
      <c r="I22" s="20"/>
      <c r="J22" s="20"/>
      <c r="K22" s="20"/>
      <c r="L22" s="219">
        <f>F22*VLOOKUP(D22,Emissionssfaktorer!$A:$C,3,0)*($L$4)</f>
        <v>0</v>
      </c>
      <c r="M22" s="219">
        <f>G22*VLOOKUP(D22,Emissionssfaktorer!$A:$C,3,0)*($M$4)</f>
        <v>0</v>
      </c>
      <c r="N22" s="219">
        <f>H22*VLOOKUP(D22,Emissionssfaktorer!$A:$C,3,0)*($N$4)</f>
        <v>0</v>
      </c>
      <c r="O22" s="219">
        <f>I22*VLOOKUP(D22,Emissionssfaktorer!$A:$C,3,0)*($O$4)</f>
        <v>0</v>
      </c>
      <c r="P22" s="219">
        <f>J22*VLOOKUP(D22,Emissionssfaktorer!$A:$C,3,0)*($P$4)</f>
        <v>0</v>
      </c>
      <c r="Q22" s="219">
        <f>K22*VLOOKUP(D22,Emissionssfaktorer!$A:$C,3,0)*($Q$4)</f>
        <v>0</v>
      </c>
      <c r="R22" s="219">
        <f t="shared" si="6"/>
        <v>0</v>
      </c>
      <c r="T22" s="202">
        <f t="shared" si="41"/>
        <v>0</v>
      </c>
      <c r="U22" s="20"/>
      <c r="V22" s="20"/>
      <c r="W22" s="20"/>
      <c r="X22" s="20"/>
      <c r="Y22" s="20"/>
      <c r="Z22" s="20"/>
      <c r="AA22" s="219">
        <f>U22*VLOOKUP(D22,Emissionssfaktorer!$P:$R,3,0)*($AA$4)</f>
        <v>0</v>
      </c>
      <c r="AB22" s="219">
        <f>V22*VLOOKUP(D22,Emissionssfaktorer!$P:$R,3,0)*($AB$4)</f>
        <v>0</v>
      </c>
      <c r="AC22" s="219">
        <f>W22*VLOOKUP(D22,Emissionssfaktorer!$P:$R,3,0)*($AC$4)</f>
        <v>0</v>
      </c>
      <c r="AD22" s="219">
        <f>X22*VLOOKUP(D22,Emissionssfaktorer!$P:$R,3,0)*($AD$4)</f>
        <v>0</v>
      </c>
      <c r="AE22" s="219">
        <f>Y22*VLOOKUP(D22,Emissionssfaktorer!$P:$R,3,0)*($AE$4)</f>
        <v>0</v>
      </c>
      <c r="AF22" s="219">
        <f>Z22*VLOOKUP(D22,Emissionssfaktorer!$P:$R,3,0)*($AF$4)</f>
        <v>0</v>
      </c>
      <c r="AG22" s="219">
        <f t="shared" si="43"/>
        <v>0</v>
      </c>
      <c r="AI22" s="202">
        <f t="shared" si="42"/>
        <v>0</v>
      </c>
      <c r="AJ22" s="20"/>
      <c r="AK22" s="20"/>
      <c r="AL22" s="20"/>
      <c r="AM22" s="20"/>
      <c r="AN22" s="20"/>
      <c r="AO22" s="20"/>
      <c r="AP22" s="219">
        <f>AJ22*VLOOKUP(D22,Emissionssfaktorer!$Y:$AA,3,0)*($AP$4)</f>
        <v>0</v>
      </c>
      <c r="AQ22" s="219">
        <f>AK22*VLOOKUP(D22,Emissionssfaktorer!$Y:$AA,3,0)*($AQ$4)</f>
        <v>0</v>
      </c>
      <c r="AR22" s="219">
        <f>AL22*VLOOKUP(D22,Emissionssfaktorer!$Y:$AA,3,0)*($AR$4)</f>
        <v>0</v>
      </c>
      <c r="AS22" s="219">
        <f>AM22*VLOOKUP(D22,Emissionssfaktorer!$Y:$AA,3,0)*($AS$4)</f>
        <v>0</v>
      </c>
      <c r="AT22" s="219">
        <f>AN22*VLOOKUP(D22,Emissionssfaktorer!$Y:$AA,3,0)*($AT$4)</f>
        <v>0</v>
      </c>
      <c r="AU22" s="219">
        <f>AO22*VLOOKUP(D22,Emissionssfaktorer!$Y:$AA,3,0)*($AT$4)</f>
        <v>0</v>
      </c>
      <c r="AV22" s="219">
        <f t="shared" si="44"/>
        <v>0</v>
      </c>
    </row>
    <row r="23" spans="1:48" x14ac:dyDescent="0.2">
      <c r="A23" s="163"/>
      <c r="B23" s="164" t="s">
        <v>63</v>
      </c>
      <c r="C23" s="164" t="s">
        <v>64</v>
      </c>
      <c r="D23" s="19" t="str">
        <f t="shared" si="40"/>
        <v>Brintbiler - kg</v>
      </c>
      <c r="E23" s="202">
        <f t="shared" si="5"/>
        <v>0</v>
      </c>
      <c r="F23" s="20"/>
      <c r="G23" s="20"/>
      <c r="H23" s="20"/>
      <c r="I23" s="20"/>
      <c r="J23" s="20"/>
      <c r="K23" s="20"/>
      <c r="L23" s="219">
        <f>F23*VLOOKUP(D23,Emissionssfaktorer!$A:$C,3,0)*($L$4)</f>
        <v>0</v>
      </c>
      <c r="M23" s="219">
        <f>G23*VLOOKUP(D23,Emissionssfaktorer!$A:$C,3,0)*($M$4)</f>
        <v>0</v>
      </c>
      <c r="N23" s="219">
        <f>H23*VLOOKUP(D23,Emissionssfaktorer!$A:$C,3,0)*($N$4)</f>
        <v>0</v>
      </c>
      <c r="O23" s="219">
        <f>I23*VLOOKUP(D23,Emissionssfaktorer!$A:$C,3,0)*($O$4)</f>
        <v>0</v>
      </c>
      <c r="P23" s="219">
        <f>J23*VLOOKUP(D23,Emissionssfaktorer!$A:$C,3,0)*($P$4)</f>
        <v>0</v>
      </c>
      <c r="Q23" s="219">
        <f>K23*VLOOKUP(D23,Emissionssfaktorer!$A:$C,3,0)*($Q$4)</f>
        <v>0</v>
      </c>
      <c r="R23" s="219">
        <f t="shared" si="6"/>
        <v>0</v>
      </c>
      <c r="T23" s="202">
        <f t="shared" si="41"/>
        <v>0</v>
      </c>
      <c r="U23" s="20"/>
      <c r="V23" s="20"/>
      <c r="W23" s="20"/>
      <c r="X23" s="20"/>
      <c r="Y23" s="20"/>
      <c r="Z23" s="20"/>
      <c r="AA23" s="219">
        <f>U23*VLOOKUP(D23,Emissionssfaktorer!$P:$R,3,0)*($AA$4)</f>
        <v>0</v>
      </c>
      <c r="AB23" s="219">
        <f>V23*VLOOKUP(D23,Emissionssfaktorer!$P:$R,3,0)*($AB$4)</f>
        <v>0</v>
      </c>
      <c r="AC23" s="219">
        <f>W23*VLOOKUP(D23,Emissionssfaktorer!$P:$R,3,0)*($AC$4)</f>
        <v>0</v>
      </c>
      <c r="AD23" s="219">
        <f>X23*VLOOKUP(D23,Emissionssfaktorer!$P:$R,3,0)*($AD$4)</f>
        <v>0</v>
      </c>
      <c r="AE23" s="219">
        <f>Y23*VLOOKUP(D23,Emissionssfaktorer!$P:$R,3,0)*($AE$4)</f>
        <v>0</v>
      </c>
      <c r="AF23" s="219">
        <f>Z23*VLOOKUP(D23,Emissionssfaktorer!$P:$R,3,0)*($AF$4)</f>
        <v>0</v>
      </c>
      <c r="AG23" s="219">
        <f t="shared" si="43"/>
        <v>0</v>
      </c>
      <c r="AI23" s="202">
        <f t="shared" si="42"/>
        <v>0</v>
      </c>
      <c r="AJ23" s="20"/>
      <c r="AK23" s="20"/>
      <c r="AL23" s="20"/>
      <c r="AM23" s="20"/>
      <c r="AN23" s="20"/>
      <c r="AO23" s="20"/>
      <c r="AP23" s="219">
        <f>AJ23*VLOOKUP(D23,Emissionssfaktorer!$Y:$AA,3,0)*($AP$4)</f>
        <v>0</v>
      </c>
      <c r="AQ23" s="219">
        <f>AK23*VLOOKUP(D23,Emissionssfaktorer!$Y:$AA,3,0)*($AQ$4)</f>
        <v>0</v>
      </c>
      <c r="AR23" s="219">
        <f>AL23*VLOOKUP(D23,Emissionssfaktorer!$Y:$AA,3,0)*($AR$4)</f>
        <v>0</v>
      </c>
      <c r="AS23" s="219">
        <f>AM23*VLOOKUP(D23,Emissionssfaktorer!$Y:$AA,3,0)*($AS$4)</f>
        <v>0</v>
      </c>
      <c r="AT23" s="219">
        <f>AN23*VLOOKUP(D23,Emissionssfaktorer!$Y:$AA,3,0)*($AT$4)</f>
        <v>0</v>
      </c>
      <c r="AU23" s="219">
        <f>AO23*VLOOKUP(D23,Emissionssfaktorer!$Y:$AA,3,0)*($AT$4)</f>
        <v>0</v>
      </c>
      <c r="AV23" s="219">
        <f t="shared" si="44"/>
        <v>0</v>
      </c>
    </row>
    <row r="24" spans="1:48" x14ac:dyDescent="0.2">
      <c r="A24" s="161"/>
      <c r="B24" s="162" t="s">
        <v>65</v>
      </c>
      <c r="C24" s="162" t="s">
        <v>62</v>
      </c>
      <c r="D24" s="19" t="str">
        <f t="shared" ref="D24:D28" si="45">B24&amp;" - "&amp;C24</f>
        <v>Fossilbiler - km</v>
      </c>
      <c r="E24" s="202">
        <f t="shared" si="5"/>
        <v>0</v>
      </c>
      <c r="F24" s="20"/>
      <c r="G24" s="20"/>
      <c r="H24" s="20"/>
      <c r="I24" s="20"/>
      <c r="J24" s="20"/>
      <c r="K24" s="20"/>
      <c r="L24" s="219">
        <f>F24*VLOOKUP(D24,Emissionssfaktorer!$A:$C,3,0)*($L$4)</f>
        <v>0</v>
      </c>
      <c r="M24" s="219">
        <f>G24*VLOOKUP(D24,Emissionssfaktorer!$A:$C,3,0)*($M$4)</f>
        <v>0</v>
      </c>
      <c r="N24" s="219">
        <f>H24*VLOOKUP(D24,Emissionssfaktorer!$A:$C,3,0)*($N$4)</f>
        <v>0</v>
      </c>
      <c r="O24" s="219">
        <f>I24*VLOOKUP(D24,Emissionssfaktorer!$A:$C,3,0)*($O$4)</f>
        <v>0</v>
      </c>
      <c r="P24" s="219">
        <f>J24*VLOOKUP(D24,Emissionssfaktorer!$A:$C,3,0)*($P$4)</f>
        <v>0</v>
      </c>
      <c r="Q24" s="219">
        <f>K24*VLOOKUP(D24,Emissionssfaktorer!$A:$C,3,0)*($Q$4)</f>
        <v>0</v>
      </c>
      <c r="R24" s="219">
        <f t="shared" si="6"/>
        <v>0</v>
      </c>
      <c r="T24" s="202">
        <f t="shared" si="41"/>
        <v>0</v>
      </c>
      <c r="U24" s="20"/>
      <c r="V24" s="20"/>
      <c r="W24" s="20"/>
      <c r="X24" s="20"/>
      <c r="Y24" s="20"/>
      <c r="Z24" s="20"/>
      <c r="AA24" s="219">
        <f>U24*VLOOKUP(D24,Emissionssfaktorer!$P:$R,3,0)*($AA$4)</f>
        <v>0</v>
      </c>
      <c r="AB24" s="219">
        <f>V24*VLOOKUP(D24,Emissionssfaktorer!$P:$R,3,0)*($AB$4)</f>
        <v>0</v>
      </c>
      <c r="AC24" s="219">
        <f>W24*VLOOKUP(D24,Emissionssfaktorer!$P:$R,3,0)*($AC$4)</f>
        <v>0</v>
      </c>
      <c r="AD24" s="219">
        <f>X24*VLOOKUP(D24,Emissionssfaktorer!$P:$R,3,0)*($AD$4)</f>
        <v>0</v>
      </c>
      <c r="AE24" s="219">
        <f>Y24*VLOOKUP(D24,Emissionssfaktorer!$P:$R,3,0)*($AE$4)</f>
        <v>0</v>
      </c>
      <c r="AF24" s="219">
        <f>Z24*VLOOKUP(D24,Emissionssfaktorer!$P:$R,3,0)*($AF$4)</f>
        <v>0</v>
      </c>
      <c r="AG24" s="219">
        <f t="shared" si="43"/>
        <v>0</v>
      </c>
      <c r="AI24" s="202">
        <f t="shared" si="42"/>
        <v>0</v>
      </c>
      <c r="AJ24" s="20"/>
      <c r="AK24" s="20"/>
      <c r="AL24" s="20"/>
      <c r="AM24" s="20"/>
      <c r="AN24" s="20"/>
      <c r="AO24" s="20"/>
      <c r="AP24" s="219">
        <f>AJ24*VLOOKUP(D24,Emissionssfaktorer!$Y:$AA,3,0)*($AP$4)</f>
        <v>0</v>
      </c>
      <c r="AQ24" s="219">
        <f>AK24*VLOOKUP(D24,Emissionssfaktorer!$Y:$AA,3,0)*($AQ$4)</f>
        <v>0</v>
      </c>
      <c r="AR24" s="219">
        <f>AL24*VLOOKUP(D24,Emissionssfaktorer!$Y:$AA,3,0)*($AR$4)</f>
        <v>0</v>
      </c>
      <c r="AS24" s="219">
        <f>AM24*VLOOKUP(D24,Emissionssfaktorer!$Y:$AA,3,0)*($AS$4)</f>
        <v>0</v>
      </c>
      <c r="AT24" s="219">
        <f>AN24*VLOOKUP(D24,Emissionssfaktorer!$Y:$AA,3,0)*($AT$4)</f>
        <v>0</v>
      </c>
      <c r="AU24" s="219">
        <f>AO24*VLOOKUP(D24,Emissionssfaktorer!$Y:$AA,3,0)*($AT$4)</f>
        <v>0</v>
      </c>
      <c r="AV24" s="219">
        <f t="shared" si="44"/>
        <v>0</v>
      </c>
    </row>
    <row r="25" spans="1:48" x14ac:dyDescent="0.2">
      <c r="A25" s="161"/>
      <c r="B25" s="162" t="s">
        <v>66</v>
      </c>
      <c r="C25" s="162" t="s">
        <v>62</v>
      </c>
      <c r="D25" s="19" t="str">
        <f t="shared" si="45"/>
        <v>Befordring - km</v>
      </c>
      <c r="E25" s="202">
        <f t="shared" si="5"/>
        <v>0</v>
      </c>
      <c r="F25" s="20"/>
      <c r="G25" s="20"/>
      <c r="H25" s="20"/>
      <c r="I25" s="20"/>
      <c r="J25" s="20"/>
      <c r="K25" s="20"/>
      <c r="L25" s="219">
        <f>F25*VLOOKUP(D25,Emissionssfaktorer!$A:$C,3,0)*($L$4)</f>
        <v>0</v>
      </c>
      <c r="M25" s="219">
        <f>G25*VLOOKUP(D25,Emissionssfaktorer!$A:$C,3,0)*($M$4)</f>
        <v>0</v>
      </c>
      <c r="N25" s="219">
        <f>H25*VLOOKUP(D25,Emissionssfaktorer!$A:$C,3,0)*($N$4)</f>
        <v>0</v>
      </c>
      <c r="O25" s="219">
        <f>I25*VLOOKUP(D25,Emissionssfaktorer!$A:$C,3,0)*($O$4)</f>
        <v>0</v>
      </c>
      <c r="P25" s="219">
        <f>J25*VLOOKUP(D25,Emissionssfaktorer!$A:$C,3,0)*($P$4)</f>
        <v>0</v>
      </c>
      <c r="Q25" s="219">
        <f>K25*VLOOKUP(D25,Emissionssfaktorer!$A:$C,3,0)*($Q$4)</f>
        <v>0</v>
      </c>
      <c r="R25" s="219">
        <f t="shared" si="6"/>
        <v>0</v>
      </c>
      <c r="T25" s="202">
        <f t="shared" si="41"/>
        <v>0</v>
      </c>
      <c r="U25" s="20"/>
      <c r="V25" s="20"/>
      <c r="W25" s="20"/>
      <c r="X25" s="20"/>
      <c r="Y25" s="20"/>
      <c r="Z25" s="20"/>
      <c r="AA25" s="219">
        <f>U25*VLOOKUP(D25,Emissionssfaktorer!$P:$R,3,0)*($AA$4)</f>
        <v>0</v>
      </c>
      <c r="AB25" s="219">
        <f>V25*VLOOKUP(D25,Emissionssfaktorer!$P:$R,3,0)*($AB$4)</f>
        <v>0</v>
      </c>
      <c r="AC25" s="219">
        <f>W25*VLOOKUP(D25,Emissionssfaktorer!$P:$R,3,0)*($AC$4)</f>
        <v>0</v>
      </c>
      <c r="AD25" s="219">
        <f>X25*VLOOKUP(D25,Emissionssfaktorer!$P:$R,3,0)*($AD$4)</f>
        <v>0</v>
      </c>
      <c r="AE25" s="219">
        <f>Y25*VLOOKUP(D25,Emissionssfaktorer!$P:$R,3,0)*($AE$4)</f>
        <v>0</v>
      </c>
      <c r="AF25" s="219">
        <f>Z25*VLOOKUP(D25,Emissionssfaktorer!$P:$R,3,0)*($AF$4)</f>
        <v>0</v>
      </c>
      <c r="AG25" s="219">
        <f t="shared" si="43"/>
        <v>0</v>
      </c>
      <c r="AI25" s="202">
        <f t="shared" si="42"/>
        <v>0</v>
      </c>
      <c r="AJ25" s="20"/>
      <c r="AK25" s="20"/>
      <c r="AL25" s="20"/>
      <c r="AM25" s="20"/>
      <c r="AN25" s="20"/>
      <c r="AO25" s="20"/>
      <c r="AP25" s="219">
        <f>AJ25*VLOOKUP(D25,Emissionssfaktorer!$Y:$AA,3,0)*($AP$4)</f>
        <v>0</v>
      </c>
      <c r="AQ25" s="219">
        <f>AK25*VLOOKUP(D25,Emissionssfaktorer!$Y:$AA,3,0)*($AQ$4)</f>
        <v>0</v>
      </c>
      <c r="AR25" s="219">
        <f>AL25*VLOOKUP(D25,Emissionssfaktorer!$Y:$AA,3,0)*($AR$4)</f>
        <v>0</v>
      </c>
      <c r="AS25" s="219">
        <f>AM25*VLOOKUP(D25,Emissionssfaktorer!$Y:$AA,3,0)*($AS$4)</f>
        <v>0</v>
      </c>
      <c r="AT25" s="219">
        <f>AN25*VLOOKUP(D25,Emissionssfaktorer!$Y:$AA,3,0)*($AT$4)</f>
        <v>0</v>
      </c>
      <c r="AU25" s="219">
        <f>AO25*VLOOKUP(D25,Emissionssfaktorer!$Y:$AA,3,0)*($AT$4)</f>
        <v>0</v>
      </c>
      <c r="AV25" s="219">
        <f t="shared" si="44"/>
        <v>0</v>
      </c>
    </row>
    <row r="26" spans="1:48" x14ac:dyDescent="0.2">
      <c r="A26" s="161"/>
      <c r="B26" s="162" t="s">
        <v>255</v>
      </c>
      <c r="C26" s="162" t="s">
        <v>54</v>
      </c>
      <c r="D26" s="19" t="str">
        <f>B26&amp;" - "&amp;C26</f>
        <v>Marinediesel - liter</v>
      </c>
      <c r="E26" s="202">
        <f t="shared" si="5"/>
        <v>0</v>
      </c>
      <c r="F26" s="20"/>
      <c r="G26" s="191"/>
      <c r="H26" s="20"/>
      <c r="I26" s="20"/>
      <c r="J26" s="20"/>
      <c r="K26" s="20"/>
      <c r="L26" s="219">
        <f>F26*VLOOKUP(D26,Emissionssfaktorer!$A:$C,3,0)*($L$4)</f>
        <v>0</v>
      </c>
      <c r="M26" s="219">
        <f>G26*VLOOKUP(D26,Emissionssfaktorer!$A:$C,3,0)*($M$4)</f>
        <v>0</v>
      </c>
      <c r="N26" s="219">
        <f>H26*VLOOKUP(D26,Emissionssfaktorer!$A:$C,3,0)*($N$4)</f>
        <v>0</v>
      </c>
      <c r="O26" s="219">
        <f>I26*VLOOKUP(D26,Emissionssfaktorer!$A:$C,3,0)*($O$4)</f>
        <v>0</v>
      </c>
      <c r="P26" s="219">
        <f>J26*VLOOKUP(D26,Emissionssfaktorer!$A:$C,3,0)*($P$4)</f>
        <v>0</v>
      </c>
      <c r="Q26" s="219">
        <f>K26*VLOOKUP(D26,Emissionssfaktorer!$A:$C,3,0)*($Q$4)</f>
        <v>0</v>
      </c>
      <c r="R26" s="219">
        <f t="shared" si="6"/>
        <v>0</v>
      </c>
      <c r="T26" s="202">
        <f t="shared" si="41"/>
        <v>0</v>
      </c>
      <c r="U26" s="20"/>
      <c r="V26" s="191"/>
      <c r="W26" s="20"/>
      <c r="X26" s="20"/>
      <c r="Y26" s="20"/>
      <c r="Z26" s="20"/>
      <c r="AA26" s="219">
        <f>U26*VLOOKUP(D26,Emissionssfaktorer!$P:$R,3,0)*($AA$4)</f>
        <v>0</v>
      </c>
      <c r="AB26" s="219">
        <f>V26*VLOOKUP(D26,Emissionssfaktorer!$P:$R,3,0)*($AB$4)</f>
        <v>0</v>
      </c>
      <c r="AC26" s="219">
        <f>W26*VLOOKUP(D26,Emissionssfaktorer!$P:$R,3,0)*($AC$4)</f>
        <v>0</v>
      </c>
      <c r="AD26" s="219">
        <f>X26*VLOOKUP(D26,Emissionssfaktorer!$P:$R,3,0)*($AD$4)</f>
        <v>0</v>
      </c>
      <c r="AE26" s="219">
        <f>Y26*VLOOKUP(D26,Emissionssfaktorer!$P:$R,3,0)*($AE$4)</f>
        <v>0</v>
      </c>
      <c r="AF26" s="219">
        <f>Z26*VLOOKUP(D26,Emissionssfaktorer!$P:$R,3,0)*($AF$4)</f>
        <v>0</v>
      </c>
      <c r="AG26" s="219">
        <f t="shared" si="43"/>
        <v>0</v>
      </c>
      <c r="AI26" s="202">
        <f t="shared" si="42"/>
        <v>0</v>
      </c>
      <c r="AJ26" s="20"/>
      <c r="AK26" s="191"/>
      <c r="AL26" s="20"/>
      <c r="AM26" s="20"/>
      <c r="AN26" s="20"/>
      <c r="AO26" s="20"/>
      <c r="AP26" s="219">
        <f>AJ26*VLOOKUP(D26,Emissionssfaktorer!$Y:$AA,3,0)*($AP$4)</f>
        <v>0</v>
      </c>
      <c r="AQ26" s="219">
        <f>AK26*VLOOKUP(D26,Emissionssfaktorer!$Y:$AA,3,0)*($AQ$4)</f>
        <v>0</v>
      </c>
      <c r="AR26" s="219">
        <f>AL26*VLOOKUP(D26,Emissionssfaktorer!$Y:$AA,3,0)*($AR$4)</f>
        <v>0</v>
      </c>
      <c r="AS26" s="219">
        <f>AM26*VLOOKUP(D26,Emissionssfaktorer!$Y:$AA,3,0)*($AS$4)</f>
        <v>0</v>
      </c>
      <c r="AT26" s="219">
        <f>AN26*VLOOKUP(D26,Emissionssfaktorer!$Y:$AA,3,0)*($AT$4)</f>
        <v>0</v>
      </c>
      <c r="AU26" s="219">
        <f>AO26*VLOOKUP(D26,Emissionssfaktorer!$Y:$AA,3,0)*($AT$4)</f>
        <v>0</v>
      </c>
      <c r="AV26" s="219">
        <f t="shared" si="44"/>
        <v>0</v>
      </c>
    </row>
    <row r="27" spans="1:48" x14ac:dyDescent="0.2">
      <c r="A27" s="161"/>
      <c r="B27" s="162" t="s">
        <v>67</v>
      </c>
      <c r="C27" s="162" t="s">
        <v>54</v>
      </c>
      <c r="D27" s="19" t="str">
        <f t="shared" si="45"/>
        <v>Diesel - liter</v>
      </c>
      <c r="E27" s="202">
        <f t="shared" si="5"/>
        <v>0</v>
      </c>
      <c r="F27" s="20"/>
      <c r="G27" s="20"/>
      <c r="H27" s="20"/>
      <c r="I27" s="20"/>
      <c r="J27" s="20"/>
      <c r="K27" s="20"/>
      <c r="L27" s="219">
        <f>F27*VLOOKUP(D27,Emissionssfaktorer!$A:$C,3,0)*($L$4)</f>
        <v>0</v>
      </c>
      <c r="M27" s="219">
        <f>G27*VLOOKUP(D27,Emissionssfaktorer!$A:$C,3,0)*($M$4)</f>
        <v>0</v>
      </c>
      <c r="N27" s="219">
        <f>H27*VLOOKUP(D27,Emissionssfaktorer!$A:$C,3,0)*($N$4)</f>
        <v>0</v>
      </c>
      <c r="O27" s="219">
        <f>I27*VLOOKUP(D27,Emissionssfaktorer!$A:$C,3,0)*($O$4)</f>
        <v>0</v>
      </c>
      <c r="P27" s="219">
        <f>J27*VLOOKUP(D27,Emissionssfaktorer!$A:$C,3,0)*($P$4)</f>
        <v>0</v>
      </c>
      <c r="Q27" s="219">
        <f>K27*VLOOKUP(D27,Emissionssfaktorer!$A:$C,3,0)*($Q$4)</f>
        <v>0</v>
      </c>
      <c r="R27" s="219">
        <f t="shared" si="6"/>
        <v>0</v>
      </c>
      <c r="T27" s="202">
        <f t="shared" si="41"/>
        <v>0</v>
      </c>
      <c r="U27" s="20"/>
      <c r="V27" s="20"/>
      <c r="W27" s="20"/>
      <c r="X27" s="20"/>
      <c r="Y27" s="20"/>
      <c r="Z27" s="20"/>
      <c r="AA27" s="219">
        <f>U27*VLOOKUP(D27,Emissionssfaktorer!$P:$R,3,0)*($AA$4)</f>
        <v>0</v>
      </c>
      <c r="AB27" s="219">
        <f>V27*VLOOKUP(D27,Emissionssfaktorer!$P:$R,3,0)*($AB$4)</f>
        <v>0</v>
      </c>
      <c r="AC27" s="219">
        <f>W27*VLOOKUP(D27,Emissionssfaktorer!$P:$R,3,0)*($AC$4)</f>
        <v>0</v>
      </c>
      <c r="AD27" s="219">
        <f>X27*VLOOKUP(D27,Emissionssfaktorer!$P:$R,3,0)*($AD$4)</f>
        <v>0</v>
      </c>
      <c r="AE27" s="219">
        <f>Y27*VLOOKUP(D27,Emissionssfaktorer!$P:$R,3,0)*($AE$4)</f>
        <v>0</v>
      </c>
      <c r="AF27" s="219">
        <f>Z27*VLOOKUP(D27,Emissionssfaktorer!$P:$R,3,0)*($AF$4)</f>
        <v>0</v>
      </c>
      <c r="AG27" s="219">
        <f t="shared" si="43"/>
        <v>0</v>
      </c>
      <c r="AI27" s="202">
        <f t="shared" si="42"/>
        <v>0</v>
      </c>
      <c r="AJ27" s="20"/>
      <c r="AK27" s="20"/>
      <c r="AL27" s="20"/>
      <c r="AM27" s="20"/>
      <c r="AN27" s="20"/>
      <c r="AO27" s="20"/>
      <c r="AP27" s="219">
        <f>AJ27*VLOOKUP(D27,Emissionssfaktorer!$Y:$AA,3,0)*($AP$4)</f>
        <v>0</v>
      </c>
      <c r="AQ27" s="219">
        <f>AK27*VLOOKUP(D27,Emissionssfaktorer!$Y:$AA,3,0)*($AQ$4)</f>
        <v>0</v>
      </c>
      <c r="AR27" s="219">
        <f>AL27*VLOOKUP(D27,Emissionssfaktorer!$Y:$AA,3,0)*($AR$4)</f>
        <v>0</v>
      </c>
      <c r="AS27" s="219">
        <f>AM27*VLOOKUP(D27,Emissionssfaktorer!$Y:$AA,3,0)*($AS$4)</f>
        <v>0</v>
      </c>
      <c r="AT27" s="219">
        <f>AN27*VLOOKUP(D27,Emissionssfaktorer!$Y:$AA,3,0)*($AT$4)</f>
        <v>0</v>
      </c>
      <c r="AU27" s="219">
        <f>AO27*VLOOKUP(D27,Emissionssfaktorer!$Y:$AA,3,0)*($AT$4)</f>
        <v>0</v>
      </c>
      <c r="AV27" s="219">
        <f t="shared" si="44"/>
        <v>0</v>
      </c>
    </row>
    <row r="28" spans="1:48" x14ac:dyDescent="0.2">
      <c r="A28" s="161"/>
      <c r="B28" s="162" t="s">
        <v>68</v>
      </c>
      <c r="C28" s="162" t="s">
        <v>54</v>
      </c>
      <c r="D28" s="19" t="str">
        <f t="shared" si="45"/>
        <v>Benzin - liter</v>
      </c>
      <c r="E28" s="202">
        <f t="shared" si="5"/>
        <v>0</v>
      </c>
      <c r="F28" s="20"/>
      <c r="G28" s="20"/>
      <c r="H28" s="20"/>
      <c r="I28" s="20"/>
      <c r="J28" s="20"/>
      <c r="K28" s="20"/>
      <c r="L28" s="219">
        <f>F28*VLOOKUP(D28,Emissionssfaktorer!$A:$C,3,0)*($L$4)</f>
        <v>0</v>
      </c>
      <c r="M28" s="219">
        <f>G28*VLOOKUP(D28,Emissionssfaktorer!$A:$C,3,0)*($M$4)</f>
        <v>0</v>
      </c>
      <c r="N28" s="219">
        <f>H28*VLOOKUP(D28,Emissionssfaktorer!$A:$C,3,0)*($N$4)</f>
        <v>0</v>
      </c>
      <c r="O28" s="219">
        <f>I28*VLOOKUP(D28,Emissionssfaktorer!$A:$C,3,0)*($O$4)</f>
        <v>0</v>
      </c>
      <c r="P28" s="219">
        <f>J28*VLOOKUP(D28,Emissionssfaktorer!$A:$C,3,0)*($P$4)</f>
        <v>0</v>
      </c>
      <c r="Q28" s="219">
        <f>K28*VLOOKUP(D28,Emissionssfaktorer!$A:$C,3,0)*($Q$4)</f>
        <v>0</v>
      </c>
      <c r="R28" s="219">
        <f t="shared" si="6"/>
        <v>0</v>
      </c>
      <c r="T28" s="202">
        <f t="shared" si="41"/>
        <v>0</v>
      </c>
      <c r="U28" s="20"/>
      <c r="V28" s="20"/>
      <c r="W28" s="20"/>
      <c r="X28" s="20"/>
      <c r="Y28" s="20"/>
      <c r="Z28" s="20"/>
      <c r="AA28" s="219">
        <f>U28*VLOOKUP(D28,Emissionssfaktorer!$P:$R,3,0)*($AA$4)</f>
        <v>0</v>
      </c>
      <c r="AB28" s="219">
        <f>V28*VLOOKUP(D28,Emissionssfaktorer!$P:$R,3,0)*($AB$4)</f>
        <v>0</v>
      </c>
      <c r="AC28" s="219">
        <f>W28*VLOOKUP(D28,Emissionssfaktorer!$P:$R,3,0)*($AC$4)</f>
        <v>0</v>
      </c>
      <c r="AD28" s="219">
        <f>X28*VLOOKUP(D28,Emissionssfaktorer!$P:$R,3,0)*($AD$4)</f>
        <v>0</v>
      </c>
      <c r="AE28" s="219">
        <f>Y28*VLOOKUP(D28,Emissionssfaktorer!$P:$R,3,0)*($AE$4)</f>
        <v>0</v>
      </c>
      <c r="AF28" s="219">
        <f>Z28*VLOOKUP(D28,Emissionssfaktorer!$P:$R,3,0)*($AF$4)</f>
        <v>0</v>
      </c>
      <c r="AG28" s="219">
        <f t="shared" si="43"/>
        <v>0</v>
      </c>
      <c r="AI28" s="202">
        <f t="shared" si="42"/>
        <v>0</v>
      </c>
      <c r="AJ28" s="20"/>
      <c r="AK28" s="20"/>
      <c r="AL28" s="20"/>
      <c r="AM28" s="20"/>
      <c r="AN28" s="20"/>
      <c r="AO28" s="20"/>
      <c r="AP28" s="219">
        <f>AJ28*VLOOKUP(D28,Emissionssfaktorer!$Y:$AA,3,0)*($AP$4)</f>
        <v>0</v>
      </c>
      <c r="AQ28" s="219">
        <f>AK28*VLOOKUP(D28,Emissionssfaktorer!$Y:$AA,3,0)*($AQ$4)</f>
        <v>0</v>
      </c>
      <c r="AR28" s="219">
        <f>AL28*VLOOKUP(D28,Emissionssfaktorer!$Y:$AA,3,0)*($AR$4)</f>
        <v>0</v>
      </c>
      <c r="AS28" s="219">
        <f>AM28*VLOOKUP(D28,Emissionssfaktorer!$Y:$AA,3,0)*($AS$4)</f>
        <v>0</v>
      </c>
      <c r="AT28" s="219">
        <f>AN28*VLOOKUP(D28,Emissionssfaktorer!$Y:$AA,3,0)*($AT$4)</f>
        <v>0</v>
      </c>
      <c r="AU28" s="219">
        <f>AO28*VLOOKUP(D28,Emissionssfaktorer!$Y:$AA,3,0)*($AT$4)</f>
        <v>0</v>
      </c>
      <c r="AV28" s="219">
        <f t="shared" si="44"/>
        <v>0</v>
      </c>
    </row>
    <row r="29" spans="1:48" x14ac:dyDescent="0.2">
      <c r="A29" s="161"/>
      <c r="B29" s="162" t="s">
        <v>67</v>
      </c>
      <c r="C29" s="162" t="s">
        <v>69</v>
      </c>
      <c r="D29" s="19" t="str">
        <f>B29&amp;" - "&amp;C29</f>
        <v>Diesel - kr</v>
      </c>
      <c r="E29" s="202">
        <f t="shared" si="5"/>
        <v>0</v>
      </c>
      <c r="F29" s="20"/>
      <c r="G29" s="20"/>
      <c r="H29" s="20"/>
      <c r="I29" s="20"/>
      <c r="J29" s="20"/>
      <c r="K29" s="20"/>
      <c r="L29" s="219">
        <f>F29*VLOOKUP(D29,Emissionssfaktorer!$A:$C,3,0)*($L$4)</f>
        <v>0</v>
      </c>
      <c r="M29" s="219">
        <f>G29*VLOOKUP(D29,Emissionssfaktorer!$A:$C,3,0)*($M$4)</f>
        <v>0</v>
      </c>
      <c r="N29" s="219">
        <f>H29*VLOOKUP(D29,Emissionssfaktorer!$A:$C,3,0)*($N$4)</f>
        <v>0</v>
      </c>
      <c r="O29" s="219">
        <f>I29*VLOOKUP(D29,Emissionssfaktorer!$A:$C,3,0)*($O$4)</f>
        <v>0</v>
      </c>
      <c r="P29" s="219">
        <f>J29*VLOOKUP(D29,Emissionssfaktorer!$A:$C,3,0)*($P$4)</f>
        <v>0</v>
      </c>
      <c r="Q29" s="219">
        <f>K29*VLOOKUP(D29,Emissionssfaktorer!$A:$C,3,0)*($Q$4)</f>
        <v>0</v>
      </c>
      <c r="R29" s="219">
        <f t="shared" si="6"/>
        <v>0</v>
      </c>
      <c r="T29" s="202">
        <f t="shared" si="41"/>
        <v>0</v>
      </c>
      <c r="U29" s="20"/>
      <c r="V29" s="20"/>
      <c r="W29" s="20"/>
      <c r="X29" s="20"/>
      <c r="Y29" s="20"/>
      <c r="Z29" s="20"/>
      <c r="AA29" s="219">
        <f>U29*VLOOKUP(D29,Emissionssfaktorer!$P:$R,3,0)*($AA$4)</f>
        <v>0</v>
      </c>
      <c r="AB29" s="219">
        <f>V29*VLOOKUP(D29,Emissionssfaktorer!$P:$R,3,0)*($AB$4)</f>
        <v>0</v>
      </c>
      <c r="AC29" s="219">
        <f>W29*VLOOKUP(D29,Emissionssfaktorer!$P:$R,3,0)*($AC$4)</f>
        <v>0</v>
      </c>
      <c r="AD29" s="219">
        <f>X29*VLOOKUP(D29,Emissionssfaktorer!$P:$R,3,0)*($AD$4)</f>
        <v>0</v>
      </c>
      <c r="AE29" s="219">
        <f>Y29*VLOOKUP(D29,Emissionssfaktorer!$P:$R,3,0)*($AE$4)</f>
        <v>0</v>
      </c>
      <c r="AF29" s="219">
        <f>Z29*VLOOKUP(D29,Emissionssfaktorer!$P:$R,3,0)*($AF$4)</f>
        <v>0</v>
      </c>
      <c r="AG29" s="219">
        <f t="shared" si="43"/>
        <v>0</v>
      </c>
      <c r="AI29" s="202">
        <f t="shared" si="42"/>
        <v>0</v>
      </c>
      <c r="AJ29" s="20"/>
      <c r="AK29" s="20"/>
      <c r="AL29" s="20"/>
      <c r="AM29" s="20"/>
      <c r="AN29" s="20"/>
      <c r="AO29" s="20"/>
      <c r="AP29" s="219">
        <f>AJ29*VLOOKUP(D29,Emissionssfaktorer!$Y:$AA,3,0)*($AP$4)</f>
        <v>0</v>
      </c>
      <c r="AQ29" s="219">
        <f>AK29*VLOOKUP(D29,Emissionssfaktorer!$Y:$AA,3,0)*($AQ$4)</f>
        <v>0</v>
      </c>
      <c r="AR29" s="219">
        <f>AL29*VLOOKUP(D29,Emissionssfaktorer!$Y:$AA,3,0)*($AR$4)</f>
        <v>0</v>
      </c>
      <c r="AS29" s="219">
        <f>AM29*VLOOKUP(D29,Emissionssfaktorer!$Y:$AA,3,0)*($AS$4)</f>
        <v>0</v>
      </c>
      <c r="AT29" s="219">
        <f>AN29*VLOOKUP(D29,Emissionssfaktorer!$Y:$AA,3,0)*($AT$4)</f>
        <v>0</v>
      </c>
      <c r="AU29" s="219">
        <f>AO29*VLOOKUP(D29,Emissionssfaktorer!$Y:$AA,3,0)*($AT$4)</f>
        <v>0</v>
      </c>
      <c r="AV29" s="219">
        <f t="shared" si="44"/>
        <v>0</v>
      </c>
    </row>
    <row r="30" spans="1:48" x14ac:dyDescent="0.2">
      <c r="A30" s="161"/>
      <c r="B30" s="162" t="s">
        <v>68</v>
      </c>
      <c r="C30" s="162" t="s">
        <v>69</v>
      </c>
      <c r="D30" s="19" t="str">
        <f>B30&amp;" - "&amp;C30</f>
        <v>Benzin - kr</v>
      </c>
      <c r="E30" s="202">
        <f t="shared" si="5"/>
        <v>0</v>
      </c>
      <c r="F30" s="20"/>
      <c r="G30" s="20"/>
      <c r="H30" s="20"/>
      <c r="I30" s="20"/>
      <c r="J30" s="20"/>
      <c r="K30" s="20"/>
      <c r="L30" s="219">
        <f>F30*VLOOKUP(D30,Emissionssfaktorer!$A:$C,3,0)*($L$4)</f>
        <v>0</v>
      </c>
      <c r="M30" s="219">
        <f>G30*VLOOKUP(D30,Emissionssfaktorer!$A:$C,3,0)*($M$4)</f>
        <v>0</v>
      </c>
      <c r="N30" s="219">
        <f>H30*VLOOKUP(D30,Emissionssfaktorer!$A:$C,3,0)*($N$4)</f>
        <v>0</v>
      </c>
      <c r="O30" s="219">
        <f>I30*VLOOKUP(D30,Emissionssfaktorer!$A:$C,3,0)*($O$4)</f>
        <v>0</v>
      </c>
      <c r="P30" s="219">
        <f>J30*VLOOKUP(D30,Emissionssfaktorer!$A:$C,3,0)*($P$4)</f>
        <v>0</v>
      </c>
      <c r="Q30" s="219">
        <f>K30*VLOOKUP(D30,Emissionssfaktorer!$A:$C,3,0)*($Q$4)</f>
        <v>0</v>
      </c>
      <c r="R30" s="219">
        <f t="shared" si="6"/>
        <v>0</v>
      </c>
      <c r="T30" s="202">
        <f t="shared" si="41"/>
        <v>0</v>
      </c>
      <c r="U30" s="20"/>
      <c r="V30" s="20"/>
      <c r="W30" s="20"/>
      <c r="X30" s="20"/>
      <c r="Y30" s="20"/>
      <c r="Z30" s="20"/>
      <c r="AA30" s="219">
        <f>U30*VLOOKUP(D30,Emissionssfaktorer!$P:$R,3,0)*($AA$4)</f>
        <v>0</v>
      </c>
      <c r="AB30" s="219">
        <f>V30*VLOOKUP(D30,Emissionssfaktorer!$P:$R,3,0)*($AB$4)</f>
        <v>0</v>
      </c>
      <c r="AC30" s="219">
        <f>W30*VLOOKUP(D30,Emissionssfaktorer!$P:$R,3,0)*($AC$4)</f>
        <v>0</v>
      </c>
      <c r="AD30" s="219">
        <f>X30*VLOOKUP(D30,Emissionssfaktorer!$P:$R,3,0)*($AD$4)</f>
        <v>0</v>
      </c>
      <c r="AE30" s="219">
        <f>Y30*VLOOKUP(D30,Emissionssfaktorer!$P:$R,3,0)*($AE$4)</f>
        <v>0</v>
      </c>
      <c r="AF30" s="219">
        <f>Z30*VLOOKUP(D30,Emissionssfaktorer!$P:$R,3,0)*($AF$4)</f>
        <v>0</v>
      </c>
      <c r="AG30" s="219">
        <f>SUM(AA30:AF30)</f>
        <v>0</v>
      </c>
      <c r="AI30" s="202">
        <f t="shared" si="42"/>
        <v>0</v>
      </c>
      <c r="AJ30" s="20"/>
      <c r="AK30" s="20"/>
      <c r="AL30" s="20"/>
      <c r="AM30" s="20"/>
      <c r="AN30" s="20"/>
      <c r="AO30" s="20"/>
      <c r="AP30" s="219">
        <f>AJ30*VLOOKUP(D30,Emissionssfaktorer!$Y:$AA,3,0)*($AP$4)</f>
        <v>0</v>
      </c>
      <c r="AQ30" s="219">
        <f>AK30*VLOOKUP(D30,Emissionssfaktorer!$Y:$AA,3,0)*($AQ$4)</f>
        <v>0</v>
      </c>
      <c r="AR30" s="219">
        <f>AL30*VLOOKUP(D30,Emissionssfaktorer!$Y:$AA,3,0)*($AR$4)</f>
        <v>0</v>
      </c>
      <c r="AS30" s="219">
        <f>AM30*VLOOKUP(D30,Emissionssfaktorer!$Y:$AA,3,0)*($AS$4)</f>
        <v>0</v>
      </c>
      <c r="AT30" s="219">
        <f>AN30*VLOOKUP(D30,Emissionssfaktorer!$Y:$AA,3,0)*($AT$4)</f>
        <v>0</v>
      </c>
      <c r="AU30" s="219">
        <f>AO30*VLOOKUP(D30,Emissionssfaktorer!$Y:$AA,3,0)*($AT$4)</f>
        <v>0</v>
      </c>
      <c r="AV30" s="219">
        <f t="shared" si="44"/>
        <v>0</v>
      </c>
    </row>
    <row r="31" spans="1:48" x14ac:dyDescent="0.2">
      <c r="A31" s="161"/>
      <c r="B31" s="162" t="s">
        <v>70</v>
      </c>
      <c r="C31" s="162" t="s">
        <v>69</v>
      </c>
      <c r="D31" s="19" t="str">
        <f t="shared" ref="D31:D36" si="46">B31&amp;" - "&amp;C31</f>
        <v>Taxa - kr</v>
      </c>
      <c r="E31" s="202">
        <f t="shared" si="5"/>
        <v>0</v>
      </c>
      <c r="F31" s="20"/>
      <c r="G31" s="20"/>
      <c r="H31" s="20"/>
      <c r="I31" s="20"/>
      <c r="J31" s="20"/>
      <c r="K31" s="20"/>
      <c r="L31" s="219">
        <f>F31*VLOOKUP(D31,Emissionssfaktorer!$A:$C,3,0)*($L$4)</f>
        <v>0</v>
      </c>
      <c r="M31" s="219">
        <f>G31*VLOOKUP(D31,Emissionssfaktorer!$A:$C,3,0)*($M$4)</f>
        <v>0</v>
      </c>
      <c r="N31" s="219">
        <f>H31*VLOOKUP(D31,Emissionssfaktorer!$A:$C,3,0)*($N$4)</f>
        <v>0</v>
      </c>
      <c r="O31" s="219">
        <f>I31*VLOOKUP(D31,Emissionssfaktorer!$A:$C,3,0)*($O$4)</f>
        <v>0</v>
      </c>
      <c r="P31" s="219">
        <f>J31*VLOOKUP(D31,Emissionssfaktorer!$A:$C,3,0)*($P$4)</f>
        <v>0</v>
      </c>
      <c r="Q31" s="219">
        <f>K31*VLOOKUP(D31,Emissionssfaktorer!$A:$C,3,0)*($Q$4)</f>
        <v>0</v>
      </c>
      <c r="R31" s="219">
        <f t="shared" si="6"/>
        <v>0</v>
      </c>
      <c r="T31" s="202">
        <f t="shared" si="41"/>
        <v>0</v>
      </c>
      <c r="U31" s="20"/>
      <c r="V31" s="20"/>
      <c r="W31" s="20"/>
      <c r="X31" s="20"/>
      <c r="Y31" s="20"/>
      <c r="Z31" s="20"/>
      <c r="AA31" s="219">
        <f>U31*VLOOKUP(D31,Emissionssfaktorer!$P:$R,3,0)*($AA$4)</f>
        <v>0</v>
      </c>
      <c r="AB31" s="219">
        <f>V31*VLOOKUP(D31,Emissionssfaktorer!$P:$R,3,0)*($AB$4)</f>
        <v>0</v>
      </c>
      <c r="AC31" s="219">
        <f>W31*VLOOKUP(D31,Emissionssfaktorer!$P:$R,3,0)*($AC$4)</f>
        <v>0</v>
      </c>
      <c r="AD31" s="219">
        <f>X31*VLOOKUP(D31,Emissionssfaktorer!$P:$R,3,0)*($AD$4)</f>
        <v>0</v>
      </c>
      <c r="AE31" s="219">
        <f>Y31*VLOOKUP(D31,Emissionssfaktorer!$P:$R,3,0)*($AE$4)</f>
        <v>0</v>
      </c>
      <c r="AF31" s="219">
        <f>Z31*VLOOKUP(D31,Emissionssfaktorer!$P:$R,3,0)*($AF$4)</f>
        <v>0</v>
      </c>
      <c r="AG31" s="219">
        <f t="shared" si="43"/>
        <v>0</v>
      </c>
      <c r="AI31" s="202">
        <f t="shared" si="42"/>
        <v>0</v>
      </c>
      <c r="AJ31" s="20"/>
      <c r="AK31" s="20"/>
      <c r="AL31" s="20"/>
      <c r="AM31" s="20"/>
      <c r="AN31" s="20"/>
      <c r="AO31" s="20"/>
      <c r="AP31" s="219">
        <f>AJ31*VLOOKUP(D31,Emissionssfaktorer!$Y:$AA,3,0)*($AP$4)</f>
        <v>0</v>
      </c>
      <c r="AQ31" s="219">
        <f>AK31*VLOOKUP(D31,Emissionssfaktorer!$Y:$AA,3,0)*($AQ$4)</f>
        <v>0</v>
      </c>
      <c r="AR31" s="219">
        <f>AL31*VLOOKUP(D31,Emissionssfaktorer!$Y:$AA,3,0)*($AR$4)</f>
        <v>0</v>
      </c>
      <c r="AS31" s="219">
        <f>AM31*VLOOKUP(D31,Emissionssfaktorer!$Y:$AA,3,0)*($AS$4)</f>
        <v>0</v>
      </c>
      <c r="AT31" s="219">
        <f>AN31*VLOOKUP(D31,Emissionssfaktorer!$Y:$AA,3,0)*($AT$4)</f>
        <v>0</v>
      </c>
      <c r="AU31" s="219">
        <f>AO31*VLOOKUP(D31,Emissionssfaktorer!$Y:$AA,3,0)*($AT$4)</f>
        <v>0</v>
      </c>
      <c r="AV31" s="219">
        <f t="shared" si="44"/>
        <v>0</v>
      </c>
    </row>
    <row r="32" spans="1:48" x14ac:dyDescent="0.2">
      <c r="A32" s="161"/>
      <c r="B32" s="162" t="s">
        <v>70</v>
      </c>
      <c r="C32" s="162" t="s">
        <v>62</v>
      </c>
      <c r="D32" s="19" t="str">
        <f t="shared" si="46"/>
        <v>Taxa - km</v>
      </c>
      <c r="E32" s="202">
        <f t="shared" si="5"/>
        <v>0</v>
      </c>
      <c r="F32" s="20"/>
      <c r="G32" s="20"/>
      <c r="H32" s="20"/>
      <c r="I32" s="20"/>
      <c r="J32" s="20"/>
      <c r="K32" s="20"/>
      <c r="L32" s="219">
        <f>F32*VLOOKUP(D32,Emissionssfaktorer!$A:$C,3,0)*($L$4)</f>
        <v>0</v>
      </c>
      <c r="M32" s="219">
        <f>G32*VLOOKUP(D32,Emissionssfaktorer!$A:$C,3,0)*($M$4)</f>
        <v>0</v>
      </c>
      <c r="N32" s="219">
        <f>H32*VLOOKUP(D32,Emissionssfaktorer!$A:$C,3,0)*($N$4)</f>
        <v>0</v>
      </c>
      <c r="O32" s="219">
        <f>I32*VLOOKUP(D32,Emissionssfaktorer!$A:$C,3,0)*($O$4)</f>
        <v>0</v>
      </c>
      <c r="P32" s="219">
        <f>J32*VLOOKUP(D32,Emissionssfaktorer!$A:$C,3,0)*($P$4)</f>
        <v>0</v>
      </c>
      <c r="Q32" s="219">
        <f>K32*VLOOKUP(D32,Emissionssfaktorer!$A:$C,3,0)*($Q$4)</f>
        <v>0</v>
      </c>
      <c r="R32" s="219">
        <f t="shared" si="6"/>
        <v>0</v>
      </c>
      <c r="T32" s="202">
        <f t="shared" si="41"/>
        <v>0</v>
      </c>
      <c r="U32" s="20"/>
      <c r="V32" s="20"/>
      <c r="W32" s="20"/>
      <c r="X32" s="20"/>
      <c r="Y32" s="20"/>
      <c r="Z32" s="20"/>
      <c r="AA32" s="219">
        <f>U32*VLOOKUP(D32,Emissionssfaktorer!$P:$R,3,0)*($AA$4)</f>
        <v>0</v>
      </c>
      <c r="AB32" s="219">
        <f>V32*VLOOKUP(D32,Emissionssfaktorer!$P:$R,3,0)*($AB$4)</f>
        <v>0</v>
      </c>
      <c r="AC32" s="219">
        <f>W32*VLOOKUP(D32,Emissionssfaktorer!$P:$R,3,0)*($AC$4)</f>
        <v>0</v>
      </c>
      <c r="AD32" s="219">
        <f>X32*VLOOKUP(D32,Emissionssfaktorer!$P:$R,3,0)*($AD$4)</f>
        <v>0</v>
      </c>
      <c r="AE32" s="219">
        <f>Y32*VLOOKUP(D32,Emissionssfaktorer!$P:$R,3,0)*($AE$4)</f>
        <v>0</v>
      </c>
      <c r="AF32" s="219">
        <f>Z32*VLOOKUP(D32,Emissionssfaktorer!$P:$R,3,0)*($AF$4)</f>
        <v>0</v>
      </c>
      <c r="AG32" s="219">
        <f t="shared" si="43"/>
        <v>0</v>
      </c>
      <c r="AI32" s="202">
        <f t="shared" si="42"/>
        <v>0</v>
      </c>
      <c r="AJ32" s="20"/>
      <c r="AK32" s="20"/>
      <c r="AL32" s="20"/>
      <c r="AM32" s="20"/>
      <c r="AN32" s="20"/>
      <c r="AO32" s="20"/>
      <c r="AP32" s="219">
        <f>AJ32*VLOOKUP(D32,Emissionssfaktorer!$Y:$AA,3,0)*($AP$4)</f>
        <v>0</v>
      </c>
      <c r="AQ32" s="219">
        <f>AK32*VLOOKUP(D32,Emissionssfaktorer!$Y:$AA,3,0)*($AQ$4)</f>
        <v>0</v>
      </c>
      <c r="AR32" s="219">
        <f>AL32*VLOOKUP(D32,Emissionssfaktorer!$Y:$AA,3,0)*($AR$4)</f>
        <v>0</v>
      </c>
      <c r="AS32" s="219">
        <f>AM32*VLOOKUP(D32,Emissionssfaktorer!$Y:$AA,3,0)*($AS$4)</f>
        <v>0</v>
      </c>
      <c r="AT32" s="219">
        <f>AN32*VLOOKUP(D32,Emissionssfaktorer!$Y:$AA,3,0)*($AT$4)</f>
        <v>0</v>
      </c>
      <c r="AU32" s="219">
        <f>AO32*VLOOKUP(D32,Emissionssfaktorer!$Y:$AA,3,0)*($AT$4)</f>
        <v>0</v>
      </c>
      <c r="AV32" s="219">
        <f t="shared" si="44"/>
        <v>0</v>
      </c>
    </row>
    <row r="33" spans="1:48" x14ac:dyDescent="0.2">
      <c r="A33" s="161"/>
      <c r="B33" s="162" t="s">
        <v>71</v>
      </c>
      <c r="C33" s="162" t="s">
        <v>62</v>
      </c>
      <c r="D33" s="19" t="str">
        <f t="shared" si="46"/>
        <v>Fly - km</v>
      </c>
      <c r="E33" s="202">
        <f t="shared" si="5"/>
        <v>0</v>
      </c>
      <c r="F33" s="20"/>
      <c r="G33" s="20"/>
      <c r="H33" s="20"/>
      <c r="I33" s="20"/>
      <c r="J33" s="20"/>
      <c r="K33" s="20"/>
      <c r="L33" s="219">
        <f>F33*VLOOKUP(D33,Emissionssfaktorer!$A:$C,3,0)*($L$4)</f>
        <v>0</v>
      </c>
      <c r="M33" s="219">
        <f>G33*VLOOKUP(D33,Emissionssfaktorer!$A:$C,3,0)*($M$4)</f>
        <v>0</v>
      </c>
      <c r="N33" s="219">
        <f>H33*VLOOKUP(D33,Emissionssfaktorer!$A:$C,3,0)*($N$4)</f>
        <v>0</v>
      </c>
      <c r="O33" s="219">
        <f>I33*VLOOKUP(D33,Emissionssfaktorer!$A:$C,3,0)*($O$4)</f>
        <v>0</v>
      </c>
      <c r="P33" s="219">
        <f>J33*VLOOKUP(D33,Emissionssfaktorer!$A:$C,3,0)*($P$4)</f>
        <v>0</v>
      </c>
      <c r="Q33" s="219">
        <f>K33*VLOOKUP(D33,Emissionssfaktorer!$A:$C,3,0)*($Q$4)</f>
        <v>0</v>
      </c>
      <c r="R33" s="219">
        <f t="shared" si="6"/>
        <v>0</v>
      </c>
      <c r="T33" s="202">
        <f t="shared" si="41"/>
        <v>0</v>
      </c>
      <c r="U33" s="20"/>
      <c r="V33" s="20"/>
      <c r="W33" s="20"/>
      <c r="X33" s="20"/>
      <c r="Y33" s="20"/>
      <c r="Z33" s="20"/>
      <c r="AA33" s="219">
        <f>U33*VLOOKUP(D33,Emissionssfaktorer!$P:$R,3,0)*($AA$4)</f>
        <v>0</v>
      </c>
      <c r="AB33" s="219">
        <f>V33*VLOOKUP(D33,Emissionssfaktorer!$P:$R,3,0)*($AB$4)</f>
        <v>0</v>
      </c>
      <c r="AC33" s="219">
        <f>W33*VLOOKUP(D33,Emissionssfaktorer!$P:$R,3,0)*($AC$4)</f>
        <v>0</v>
      </c>
      <c r="AD33" s="219">
        <f>X33*VLOOKUP(D33,Emissionssfaktorer!$P:$R,3,0)*($AD$4)</f>
        <v>0</v>
      </c>
      <c r="AE33" s="219">
        <f>Y33*VLOOKUP(D33,Emissionssfaktorer!$P:$R,3,0)*($AE$4)</f>
        <v>0</v>
      </c>
      <c r="AF33" s="219">
        <f>Z33*VLOOKUP(D33,Emissionssfaktorer!$P:$R,3,0)*($AF$4)</f>
        <v>0</v>
      </c>
      <c r="AG33" s="219">
        <f t="shared" si="43"/>
        <v>0</v>
      </c>
      <c r="AI33" s="202">
        <f t="shared" si="42"/>
        <v>0</v>
      </c>
      <c r="AJ33" s="20"/>
      <c r="AK33" s="20"/>
      <c r="AL33" s="20"/>
      <c r="AM33" s="20"/>
      <c r="AN33" s="20"/>
      <c r="AO33" s="20"/>
      <c r="AP33" s="219">
        <f>AJ33*VLOOKUP(D33,Emissionssfaktorer!$Y:$AA,3,0)*($AP$4)</f>
        <v>0</v>
      </c>
      <c r="AQ33" s="219">
        <f>AK33*VLOOKUP(D33,Emissionssfaktorer!$Y:$AA,3,0)*($AQ$4)</f>
        <v>0</v>
      </c>
      <c r="AR33" s="219">
        <f>AL33*VLOOKUP(D33,Emissionssfaktorer!$Y:$AA,3,0)*($AR$4)</f>
        <v>0</v>
      </c>
      <c r="AS33" s="219">
        <f>AM33*VLOOKUP(D33,Emissionssfaktorer!$Y:$AA,3,0)*($AS$4)</f>
        <v>0</v>
      </c>
      <c r="AT33" s="219">
        <f>AN33*VLOOKUP(D33,Emissionssfaktorer!$Y:$AA,3,0)*($AT$4)</f>
        <v>0</v>
      </c>
      <c r="AU33" s="219">
        <f>AO33*VLOOKUP(D33,Emissionssfaktorer!$Y:$AA,3,0)*($AT$4)</f>
        <v>0</v>
      </c>
      <c r="AV33" s="219">
        <f t="shared" si="44"/>
        <v>0</v>
      </c>
    </row>
    <row r="34" spans="1:48" x14ac:dyDescent="0.2">
      <c r="A34" s="161"/>
      <c r="B34" s="162" t="s">
        <v>72</v>
      </c>
      <c r="C34" s="162" t="s">
        <v>69</v>
      </c>
      <c r="D34" s="19" t="str">
        <f t="shared" si="46"/>
        <v>Tog - kr</v>
      </c>
      <c r="E34" s="202">
        <f t="shared" si="5"/>
        <v>0</v>
      </c>
      <c r="F34" s="20"/>
      <c r="G34" s="20"/>
      <c r="H34" s="20"/>
      <c r="I34" s="20"/>
      <c r="J34" s="20"/>
      <c r="K34" s="20"/>
      <c r="L34" s="219">
        <f>F34*VLOOKUP(D34,Emissionssfaktorer!$A:$C,3,0)*($L$4)</f>
        <v>0</v>
      </c>
      <c r="M34" s="219">
        <f>G34*VLOOKUP(D34,Emissionssfaktorer!$A:$C,3,0)*($M$4)</f>
        <v>0</v>
      </c>
      <c r="N34" s="219">
        <f>H34*VLOOKUP(D34,Emissionssfaktorer!$A:$C,3,0)*($N$4)</f>
        <v>0</v>
      </c>
      <c r="O34" s="219">
        <f>I34*VLOOKUP(D34,Emissionssfaktorer!$A:$C,3,0)*($O$4)</f>
        <v>0</v>
      </c>
      <c r="P34" s="219">
        <f>J34*VLOOKUP(D34,Emissionssfaktorer!$A:$C,3,0)*($P$4)</f>
        <v>0</v>
      </c>
      <c r="Q34" s="219">
        <f>K34*VLOOKUP(D34,Emissionssfaktorer!$A:$C,3,0)*($Q$4)</f>
        <v>0</v>
      </c>
      <c r="R34" s="219">
        <f t="shared" si="6"/>
        <v>0</v>
      </c>
      <c r="T34" s="202">
        <f t="shared" si="41"/>
        <v>0</v>
      </c>
      <c r="U34" s="20"/>
      <c r="V34" s="20"/>
      <c r="W34" s="20"/>
      <c r="X34" s="20"/>
      <c r="Y34" s="20"/>
      <c r="Z34" s="20"/>
      <c r="AA34" s="219">
        <f>U34*VLOOKUP(D34,Emissionssfaktorer!$P:$R,3,0)*($AA$4)</f>
        <v>0</v>
      </c>
      <c r="AB34" s="219">
        <f>V34*VLOOKUP(D34,Emissionssfaktorer!$P:$R,3,0)*($AB$4)</f>
        <v>0</v>
      </c>
      <c r="AC34" s="219">
        <f>W34*VLOOKUP(D34,Emissionssfaktorer!$P:$R,3,0)*($AC$4)</f>
        <v>0</v>
      </c>
      <c r="AD34" s="219">
        <f>X34*VLOOKUP(D34,Emissionssfaktorer!$P:$R,3,0)*($AD$4)</f>
        <v>0</v>
      </c>
      <c r="AE34" s="219">
        <f>Y34*VLOOKUP(D34,Emissionssfaktorer!$P:$R,3,0)*($AE$4)</f>
        <v>0</v>
      </c>
      <c r="AF34" s="219">
        <f>Z34*VLOOKUP(D34,Emissionssfaktorer!$P:$R,3,0)*($AF$4)</f>
        <v>0</v>
      </c>
      <c r="AG34" s="219">
        <f t="shared" si="43"/>
        <v>0</v>
      </c>
      <c r="AI34" s="202">
        <f t="shared" si="42"/>
        <v>0</v>
      </c>
      <c r="AJ34" s="20"/>
      <c r="AK34" s="20"/>
      <c r="AL34" s="20"/>
      <c r="AM34" s="20"/>
      <c r="AN34" s="20"/>
      <c r="AO34" s="20"/>
      <c r="AP34" s="219">
        <f>AJ34*VLOOKUP(D34,Emissionssfaktorer!$Y:$AA,3,0)*($AP$4)</f>
        <v>0</v>
      </c>
      <c r="AQ34" s="219">
        <f>AK34*VLOOKUP(D34,Emissionssfaktorer!$Y:$AA,3,0)*($AQ$4)</f>
        <v>0</v>
      </c>
      <c r="AR34" s="219">
        <f>AL34*VLOOKUP(D34,Emissionssfaktorer!$Y:$AA,3,0)*($AR$4)</f>
        <v>0</v>
      </c>
      <c r="AS34" s="219">
        <f>AM34*VLOOKUP(D34,Emissionssfaktorer!$Y:$AA,3,0)*($AS$4)</f>
        <v>0</v>
      </c>
      <c r="AT34" s="219">
        <f>AN34*VLOOKUP(D34,Emissionssfaktorer!$Y:$AA,3,0)*($AT$4)</f>
        <v>0</v>
      </c>
      <c r="AU34" s="219">
        <f>AO34*VLOOKUP(D34,Emissionssfaktorer!$Y:$AA,3,0)*($AT$4)</f>
        <v>0</v>
      </c>
      <c r="AV34" s="219">
        <f t="shared" si="44"/>
        <v>0</v>
      </c>
    </row>
    <row r="35" spans="1:48" x14ac:dyDescent="0.2">
      <c r="A35" s="161"/>
      <c r="B35" s="162" t="s">
        <v>72</v>
      </c>
      <c r="C35" s="162" t="s">
        <v>62</v>
      </c>
      <c r="D35" s="19" t="str">
        <f t="shared" si="46"/>
        <v>Tog - km</v>
      </c>
      <c r="E35" s="202">
        <f t="shared" si="5"/>
        <v>0</v>
      </c>
      <c r="F35" s="20"/>
      <c r="G35" s="20"/>
      <c r="H35" s="20"/>
      <c r="I35" s="20"/>
      <c r="J35" s="20"/>
      <c r="K35" s="20"/>
      <c r="L35" s="219">
        <f>F35*VLOOKUP(D35,Emissionssfaktorer!$A:$C,3,0)*($L$4)</f>
        <v>0</v>
      </c>
      <c r="M35" s="219">
        <f>G35*VLOOKUP(D35,Emissionssfaktorer!$A:$C,3,0)*($M$4)</f>
        <v>0</v>
      </c>
      <c r="N35" s="219">
        <f>H35*VLOOKUP(D35,Emissionssfaktorer!$A:$C,3,0)*($N$4)</f>
        <v>0</v>
      </c>
      <c r="O35" s="219">
        <f>I35*VLOOKUP(D35,Emissionssfaktorer!$A:$C,3,0)*($O$4)</f>
        <v>0</v>
      </c>
      <c r="P35" s="219">
        <f>J35*VLOOKUP(D35,Emissionssfaktorer!$A:$C,3,0)*($P$4)</f>
        <v>0</v>
      </c>
      <c r="Q35" s="219">
        <f>K35*VLOOKUP(D35,Emissionssfaktorer!$A:$C,3,0)*($Q$4)</f>
        <v>0</v>
      </c>
      <c r="R35" s="219">
        <f t="shared" si="6"/>
        <v>0</v>
      </c>
      <c r="T35" s="202">
        <f t="shared" si="41"/>
        <v>0</v>
      </c>
      <c r="U35" s="20"/>
      <c r="V35" s="20"/>
      <c r="W35" s="20"/>
      <c r="X35" s="20"/>
      <c r="Y35" s="20"/>
      <c r="Z35" s="20"/>
      <c r="AA35" s="219">
        <f>U35*VLOOKUP(D35,Emissionssfaktorer!$P:$R,3,0)*($AA$4)</f>
        <v>0</v>
      </c>
      <c r="AB35" s="219">
        <f>V35*VLOOKUP(D35,Emissionssfaktorer!$P:$R,3,0)*($AB$4)</f>
        <v>0</v>
      </c>
      <c r="AC35" s="219">
        <f>W35*VLOOKUP(D35,Emissionssfaktorer!$P:$R,3,0)*($AC$4)</f>
        <v>0</v>
      </c>
      <c r="AD35" s="219">
        <f>X35*VLOOKUP(D35,Emissionssfaktorer!$P:$R,3,0)*($AD$4)</f>
        <v>0</v>
      </c>
      <c r="AE35" s="219">
        <f>Y35*VLOOKUP(D35,Emissionssfaktorer!$P:$R,3,0)*($AE$4)</f>
        <v>0</v>
      </c>
      <c r="AF35" s="219">
        <f>Z35*VLOOKUP(D35,Emissionssfaktorer!$P:$R,3,0)*($AF$4)</f>
        <v>0</v>
      </c>
      <c r="AG35" s="219">
        <f t="shared" si="43"/>
        <v>0</v>
      </c>
      <c r="AI35" s="202">
        <f t="shared" si="42"/>
        <v>0</v>
      </c>
      <c r="AJ35" s="20"/>
      <c r="AK35" s="20"/>
      <c r="AL35" s="20"/>
      <c r="AM35" s="20"/>
      <c r="AN35" s="20"/>
      <c r="AO35" s="20"/>
      <c r="AP35" s="219">
        <f>AJ35*VLOOKUP(D35,Emissionssfaktorer!$Y:$AA,3,0)*($AP$4)</f>
        <v>0</v>
      </c>
      <c r="AQ35" s="219">
        <f>AK35*VLOOKUP(D35,Emissionssfaktorer!$Y:$AA,3,0)*($AQ$4)</f>
        <v>0</v>
      </c>
      <c r="AR35" s="219">
        <f>AL35*VLOOKUP(D35,Emissionssfaktorer!$Y:$AA,3,0)*($AR$4)</f>
        <v>0</v>
      </c>
      <c r="AS35" s="219">
        <f>AM35*VLOOKUP(D35,Emissionssfaktorer!$Y:$AA,3,0)*($AS$4)</f>
        <v>0</v>
      </c>
      <c r="AT35" s="219">
        <f>AN35*VLOOKUP(D35,Emissionssfaktorer!$Y:$AA,3,0)*($AT$4)</f>
        <v>0</v>
      </c>
      <c r="AU35" s="219">
        <f>AO35*VLOOKUP(D35,Emissionssfaktorer!$Y:$AA,3,0)*($AT$4)</f>
        <v>0</v>
      </c>
      <c r="AV35" s="219">
        <f t="shared" si="44"/>
        <v>0</v>
      </c>
    </row>
    <row r="36" spans="1:48" x14ac:dyDescent="0.2">
      <c r="A36" s="165"/>
      <c r="B36" s="162" t="s">
        <v>73</v>
      </c>
      <c r="C36" s="162" t="s">
        <v>62</v>
      </c>
      <c r="D36" s="19" t="str">
        <f t="shared" si="46"/>
        <v>Færger - km</v>
      </c>
      <c r="E36" s="202">
        <f t="shared" si="5"/>
        <v>0</v>
      </c>
      <c r="F36" s="20"/>
      <c r="G36" s="20"/>
      <c r="H36" s="20"/>
      <c r="I36" s="20"/>
      <c r="J36" s="20"/>
      <c r="K36" s="20"/>
      <c r="L36" s="219">
        <f>F36*VLOOKUP(D36,Emissionssfaktorer!$A:$C,3,0)*($L$4)</f>
        <v>0</v>
      </c>
      <c r="M36" s="219">
        <f>G36*VLOOKUP(D36,Emissionssfaktorer!$A:$C,3,0)*($M$4)</f>
        <v>0</v>
      </c>
      <c r="N36" s="219">
        <f>H36*VLOOKUP(D36,Emissionssfaktorer!$A:$C,3,0)*($N$4)</f>
        <v>0</v>
      </c>
      <c r="O36" s="219">
        <f>I36*VLOOKUP(D36,Emissionssfaktorer!$A:$C,3,0)*($O$4)</f>
        <v>0</v>
      </c>
      <c r="P36" s="219">
        <f>J36*VLOOKUP(D36,Emissionssfaktorer!$A:$C,3,0)*($P$4)</f>
        <v>0</v>
      </c>
      <c r="Q36" s="219">
        <f>K36*VLOOKUP(D36,Emissionssfaktorer!$A:$C,3,0)*($Q$4)</f>
        <v>0</v>
      </c>
      <c r="R36" s="219">
        <f t="shared" si="6"/>
        <v>0</v>
      </c>
      <c r="T36" s="202">
        <f t="shared" si="41"/>
        <v>0</v>
      </c>
      <c r="U36" s="20"/>
      <c r="V36" s="20"/>
      <c r="W36" s="20"/>
      <c r="X36" s="20"/>
      <c r="Y36" s="20"/>
      <c r="Z36" s="20"/>
      <c r="AA36" s="219">
        <f>U36*VLOOKUP(D36,Emissionssfaktorer!$P:$R,3,0)*($AA$4)</f>
        <v>0</v>
      </c>
      <c r="AB36" s="219">
        <f>V36*VLOOKUP(D36,Emissionssfaktorer!$P:$R,3,0)*($AB$4)</f>
        <v>0</v>
      </c>
      <c r="AC36" s="219">
        <f>W36*VLOOKUP(D36,Emissionssfaktorer!$P:$R,3,0)*($AC$4)</f>
        <v>0</v>
      </c>
      <c r="AD36" s="219">
        <f>X36*VLOOKUP(D36,Emissionssfaktorer!$P:$R,3,0)*($AD$4)</f>
        <v>0</v>
      </c>
      <c r="AE36" s="219">
        <f>Y36*VLOOKUP(D36,Emissionssfaktorer!$P:$R,3,0)*($AE$4)</f>
        <v>0</v>
      </c>
      <c r="AF36" s="219">
        <f>Z36*VLOOKUP(D36,Emissionssfaktorer!$A:$C,3,0)*($AF$4)</f>
        <v>0</v>
      </c>
      <c r="AG36" s="219">
        <f t="shared" si="43"/>
        <v>0</v>
      </c>
      <c r="AI36" s="202">
        <f t="shared" si="42"/>
        <v>0</v>
      </c>
      <c r="AJ36" s="20"/>
      <c r="AK36" s="20"/>
      <c r="AL36" s="20"/>
      <c r="AM36" s="20"/>
      <c r="AN36" s="20"/>
      <c r="AO36" s="20"/>
      <c r="AP36" s="219">
        <f>AJ36*VLOOKUP(D36,Emissionssfaktorer!$Y:$AA,3,0)*($AP$4)</f>
        <v>0</v>
      </c>
      <c r="AQ36" s="219">
        <f>AK36*VLOOKUP(D36,Emissionssfaktorer!$Y:$AA,3,0)*($AQ$4)</f>
        <v>0</v>
      </c>
      <c r="AR36" s="219">
        <f>AL36*VLOOKUP(D36,Emissionssfaktorer!$Y:$AA,3,0)*($AR$4)</f>
        <v>0</v>
      </c>
      <c r="AS36" s="219">
        <f>AM36*VLOOKUP(D36,Emissionssfaktorer!$Y:$AA,3,0)*($AS$4)</f>
        <v>0</v>
      </c>
      <c r="AT36" s="219">
        <f>AN36*VLOOKUP(D36,Emissionssfaktorer!$Y:$AA,3,0)*($AT$4)</f>
        <v>0</v>
      </c>
      <c r="AU36" s="219">
        <f>AO36*VLOOKUP(D36,Emissionssfaktorer!$Y:$AA,3,0)*($AT$4)</f>
        <v>0</v>
      </c>
      <c r="AV36" s="219">
        <f t="shared" si="44"/>
        <v>0</v>
      </c>
    </row>
    <row r="37" spans="1:48" x14ac:dyDescent="0.2">
      <c r="A37" s="226" t="s">
        <v>275</v>
      </c>
      <c r="B37" s="23"/>
      <c r="C37" s="24"/>
      <c r="D37" s="24"/>
      <c r="E37" s="247"/>
      <c r="F37" s="247"/>
      <c r="G37" s="247"/>
      <c r="H37" s="247"/>
      <c r="I37" s="247"/>
      <c r="J37" s="247"/>
      <c r="K37" s="247"/>
      <c r="L37" s="248">
        <f t="shared" ref="L37" si="47">SUM(L20:L36)</f>
        <v>0</v>
      </c>
      <c r="M37" s="248">
        <f t="shared" ref="M37" si="48">SUM(M20:M36)</f>
        <v>0</v>
      </c>
      <c r="N37" s="248">
        <f t="shared" ref="N37" si="49">SUM(N20:N36)</f>
        <v>0</v>
      </c>
      <c r="O37" s="248">
        <f t="shared" ref="O37" si="50">SUM(O20:O36)</f>
        <v>0</v>
      </c>
      <c r="P37" s="248">
        <f t="shared" ref="P37" si="51">SUM(P20:P36)</f>
        <v>0</v>
      </c>
      <c r="Q37" s="248">
        <f t="shared" ref="Q37" si="52">SUM(Q20:Q36)</f>
        <v>0</v>
      </c>
      <c r="R37" s="248">
        <f>SUM(R20:R36)</f>
        <v>0</v>
      </c>
      <c r="T37" s="247"/>
      <c r="U37" s="247"/>
      <c r="V37" s="247"/>
      <c r="W37" s="247"/>
      <c r="X37" s="247"/>
      <c r="Y37" s="247"/>
      <c r="Z37" s="247"/>
      <c r="AA37" s="248">
        <f t="shared" ref="AA37" si="53">SUM(AA20:AA36)</f>
        <v>0</v>
      </c>
      <c r="AB37" s="248">
        <f t="shared" ref="AB37" si="54">SUM(AB20:AB36)</f>
        <v>0</v>
      </c>
      <c r="AC37" s="248">
        <f t="shared" ref="AC37" si="55">SUM(AC20:AC36)</f>
        <v>0</v>
      </c>
      <c r="AD37" s="248">
        <f t="shared" ref="AD37" si="56">SUM(AD20:AD36)</f>
        <v>0</v>
      </c>
      <c r="AE37" s="248">
        <f t="shared" ref="AE37" si="57">SUM(AE20:AE36)</f>
        <v>0</v>
      </c>
      <c r="AF37" s="248">
        <f t="shared" ref="AF37" si="58">SUM(AF20:AF36)</f>
        <v>0</v>
      </c>
      <c r="AG37" s="248">
        <f>SUM(AG20:AG36)</f>
        <v>0</v>
      </c>
      <c r="AI37" s="247"/>
      <c r="AJ37" s="247"/>
      <c r="AK37" s="247"/>
      <c r="AL37" s="247"/>
      <c r="AM37" s="247"/>
      <c r="AN37" s="247"/>
      <c r="AO37" s="247"/>
      <c r="AP37" s="248">
        <f t="shared" ref="AP37" si="59">SUM(AP20:AP36)</f>
        <v>0</v>
      </c>
      <c r="AQ37" s="248">
        <f t="shared" ref="AQ37" si="60">SUM(AQ20:AQ36)</f>
        <v>0</v>
      </c>
      <c r="AR37" s="248">
        <f t="shared" ref="AR37" si="61">SUM(AR20:AR36)</f>
        <v>0</v>
      </c>
      <c r="AS37" s="248">
        <f t="shared" ref="AS37" si="62">SUM(AS20:AS36)</f>
        <v>0</v>
      </c>
      <c r="AT37" s="248">
        <f t="shared" ref="AT37" si="63">SUM(AT20:AT36)</f>
        <v>0</v>
      </c>
      <c r="AU37" s="248">
        <f t="shared" ref="AU37" si="64">SUM(AU20:AU36)</f>
        <v>0</v>
      </c>
      <c r="AV37" s="248">
        <f>SUM(AV20:AV36)</f>
        <v>0</v>
      </c>
    </row>
    <row r="40" spans="1:48" x14ac:dyDescent="0.2"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</row>
  </sheetData>
  <mergeCells count="12">
    <mergeCell ref="B3:D3"/>
    <mergeCell ref="AP3:AV3"/>
    <mergeCell ref="AJ4:AO4"/>
    <mergeCell ref="F4:K4"/>
    <mergeCell ref="U4:Z4"/>
    <mergeCell ref="A1:XFD1"/>
    <mergeCell ref="AI2:AO2"/>
    <mergeCell ref="AP2:AV2"/>
    <mergeCell ref="L2:R2"/>
    <mergeCell ref="E2:K2"/>
    <mergeCell ref="T2:Z2"/>
    <mergeCell ref="AA2:AG2"/>
  </mergeCells>
  <phoneticPr fontId="7" type="noConversion"/>
  <pageMargins left="0.27559055118110237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</sheetPr>
  <dimension ref="A1:XFC74"/>
  <sheetViews>
    <sheetView showGridLines="0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1" sqref="D1"/>
    </sheetView>
  </sheetViews>
  <sheetFormatPr defaultColWidth="0" defaultRowHeight="14.25" x14ac:dyDescent="0.2"/>
  <cols>
    <col min="1" max="1" width="28.625" style="36" customWidth="1"/>
    <col min="2" max="2" width="21.125" style="36" customWidth="1"/>
    <col min="3" max="3" width="11.5" style="148" customWidth="1"/>
    <col min="4" max="4" width="9.125" style="36" customWidth="1"/>
    <col min="5" max="6" width="9" style="36" customWidth="1"/>
    <col min="7" max="7" width="14.375" style="36" customWidth="1"/>
    <col min="8" max="13" width="9" style="36" customWidth="1"/>
    <col min="14" max="14" width="9.5" style="36" customWidth="1"/>
    <col min="15" max="15" width="9" style="36" customWidth="1"/>
    <col min="16" max="16" width="28.625" style="36" customWidth="1"/>
    <col min="17" max="17" width="21.125" style="36" customWidth="1"/>
    <col min="18" max="18" width="20.625" style="36" customWidth="1"/>
    <col min="19" max="19" width="9.125" style="36" customWidth="1"/>
    <col min="20" max="21" width="9" style="36" customWidth="1"/>
    <col min="22" max="22" width="14.5" style="36" customWidth="1"/>
    <col min="23" max="24" width="9" style="36" customWidth="1"/>
    <col min="25" max="25" width="28.625" style="36" customWidth="1"/>
    <col min="26" max="26" width="11.125" style="36" customWidth="1"/>
    <col min="27" max="27" width="15.125" style="36" bestFit="1" customWidth="1"/>
    <col min="28" max="32" width="11.125" style="36" customWidth="1"/>
    <col min="33" max="37" width="11.125" style="36" hidden="1" customWidth="1"/>
    <col min="38" max="16314" width="9" style="36" hidden="1"/>
    <col min="16315" max="16315" width="9" style="36" hidden="1" customWidth="1"/>
    <col min="16316" max="16383" width="9" style="36" hidden="1"/>
    <col min="16384" max="16384" width="11.625" style="36" hidden="1"/>
  </cols>
  <sheetData>
    <row r="1" spans="1:37" ht="15" x14ac:dyDescent="0.25">
      <c r="A1" s="35" t="s">
        <v>270</v>
      </c>
      <c r="B1" s="299" t="s">
        <v>43</v>
      </c>
      <c r="C1" s="300">
        <v>2020</v>
      </c>
      <c r="D1"/>
      <c r="E1"/>
      <c r="F1"/>
      <c r="G1"/>
      <c r="P1" s="35" t="s">
        <v>270</v>
      </c>
      <c r="Q1" s="299" t="s">
        <v>43</v>
      </c>
      <c r="R1" s="301">
        <v>2019</v>
      </c>
      <c r="Y1" s="35" t="s">
        <v>270</v>
      </c>
      <c r="Z1" s="299" t="s">
        <v>43</v>
      </c>
      <c r="AA1" s="301">
        <v>2018</v>
      </c>
    </row>
    <row r="2" spans="1:37" x14ac:dyDescent="0.2">
      <c r="C2" s="152"/>
      <c r="R2" s="37"/>
      <c r="AA2" s="37"/>
    </row>
    <row r="3" spans="1:37" ht="15" x14ac:dyDescent="0.25">
      <c r="A3" s="305" t="s">
        <v>317</v>
      </c>
      <c r="B3" s="305" t="s">
        <v>92</v>
      </c>
      <c r="C3" s="306" t="s">
        <v>93</v>
      </c>
      <c r="D3" s="405" t="s">
        <v>252</v>
      </c>
      <c r="E3" s="406"/>
      <c r="F3" s="406"/>
      <c r="G3" s="407"/>
      <c r="P3" s="38" t="s">
        <v>91</v>
      </c>
      <c r="Q3" s="38" t="s">
        <v>92</v>
      </c>
      <c r="R3" s="39" t="s">
        <v>93</v>
      </c>
      <c r="S3" s="387" t="s">
        <v>95</v>
      </c>
      <c r="T3" s="388"/>
      <c r="U3" s="388"/>
      <c r="V3" s="389"/>
      <c r="Y3" s="38" t="s">
        <v>91</v>
      </c>
      <c r="Z3" s="38" t="s">
        <v>92</v>
      </c>
      <c r="AA3" s="39" t="s">
        <v>93</v>
      </c>
      <c r="AB3" s="387" t="s">
        <v>95</v>
      </c>
      <c r="AC3" s="388"/>
      <c r="AD3" s="388"/>
      <c r="AE3" s="389"/>
      <c r="AG3" s="38" t="s">
        <v>94</v>
      </c>
      <c r="AH3" s="387" t="s">
        <v>95</v>
      </c>
      <c r="AI3" s="388"/>
      <c r="AJ3" s="388"/>
      <c r="AK3" s="389"/>
    </row>
    <row r="4" spans="1:37" ht="15" x14ac:dyDescent="0.25">
      <c r="A4" s="40" t="s">
        <v>96</v>
      </c>
      <c r="B4" s="3" t="s">
        <v>97</v>
      </c>
      <c r="C4" s="150">
        <f>0.0022*0.924</f>
        <v>2.0328000000000004E-3</v>
      </c>
      <c r="D4" s="375" t="s">
        <v>277</v>
      </c>
      <c r="E4" s="376"/>
      <c r="F4" s="376"/>
      <c r="G4" s="377"/>
      <c r="P4" s="40" t="str">
        <f>$A4</f>
        <v>Benzin - liter</v>
      </c>
      <c r="Q4" s="3" t="s">
        <v>97</v>
      </c>
      <c r="R4" s="150">
        <f>0.0022*0.9425</f>
        <v>2.0735000000000003E-3</v>
      </c>
      <c r="S4" s="375" t="s">
        <v>303</v>
      </c>
      <c r="T4" s="376"/>
      <c r="U4" s="376"/>
      <c r="V4" s="377"/>
      <c r="W4" s="148"/>
      <c r="X4" s="148"/>
      <c r="Y4" s="40" t="str">
        <f>$A4</f>
        <v>Benzin - liter</v>
      </c>
      <c r="Z4" s="149" t="s">
        <v>97</v>
      </c>
      <c r="AA4" s="150">
        <f>0.0022*0.9425</f>
        <v>2.0735000000000003E-3</v>
      </c>
      <c r="AB4" s="375" t="s">
        <v>303</v>
      </c>
      <c r="AC4" s="376"/>
      <c r="AD4" s="376"/>
      <c r="AE4" s="377"/>
      <c r="AF4" s="148"/>
      <c r="AG4" s="2" t="s">
        <v>99</v>
      </c>
      <c r="AH4" s="387" t="s">
        <v>98</v>
      </c>
      <c r="AI4" s="388"/>
      <c r="AJ4" s="388"/>
      <c r="AK4" s="389"/>
    </row>
    <row r="5" spans="1:37" ht="15" customHeight="1" x14ac:dyDescent="0.25">
      <c r="A5" s="40" t="s">
        <v>100</v>
      </c>
      <c r="B5" s="3" t="s">
        <v>97</v>
      </c>
      <c r="C5" s="150">
        <f>0.00244*0.924</f>
        <v>2.2545600000000001E-3</v>
      </c>
      <c r="D5" s="375" t="s">
        <v>316</v>
      </c>
      <c r="E5" s="376"/>
      <c r="F5" s="376"/>
      <c r="G5" s="377"/>
      <c r="I5" s="411" t="s">
        <v>306</v>
      </c>
      <c r="J5" s="411"/>
      <c r="K5" s="411"/>
      <c r="L5" s="411"/>
      <c r="M5" s="411"/>
      <c r="P5" s="40" t="str">
        <f t="shared" ref="P5:P17" si="0">$A5</f>
        <v>Diesel - liter</v>
      </c>
      <c r="Q5" s="3" t="s">
        <v>97</v>
      </c>
      <c r="R5" s="150">
        <f>0.00244*0.9425</f>
        <v>2.2997E-3</v>
      </c>
      <c r="S5" s="375" t="s">
        <v>302</v>
      </c>
      <c r="T5" s="376"/>
      <c r="U5" s="376"/>
      <c r="V5" s="377"/>
      <c r="W5" s="148"/>
      <c r="X5" s="148"/>
      <c r="Y5" s="40" t="str">
        <f t="shared" ref="Y5:Y17" si="1">$A5</f>
        <v>Diesel - liter</v>
      </c>
      <c r="Z5" s="149" t="s">
        <v>97</v>
      </c>
      <c r="AA5" s="150">
        <f>0.00244*0.9425</f>
        <v>2.2997E-3</v>
      </c>
      <c r="AB5" s="375" t="s">
        <v>302</v>
      </c>
      <c r="AC5" s="376"/>
      <c r="AD5" s="376"/>
      <c r="AE5" s="377"/>
      <c r="AF5" s="148"/>
      <c r="AG5" s="2">
        <v>2</v>
      </c>
      <c r="AH5" s="387" t="s">
        <v>101</v>
      </c>
      <c r="AI5" s="388"/>
      <c r="AJ5" s="388"/>
      <c r="AK5" s="389"/>
    </row>
    <row r="6" spans="1:37" ht="15" x14ac:dyDescent="0.25">
      <c r="A6" s="40" t="s">
        <v>251</v>
      </c>
      <c r="B6" s="3" t="s">
        <v>97</v>
      </c>
      <c r="C6" s="150">
        <v>2.8500000000000001E-3</v>
      </c>
      <c r="D6" s="390" t="s">
        <v>278</v>
      </c>
      <c r="E6" s="391"/>
      <c r="F6" s="391"/>
      <c r="G6" s="392"/>
      <c r="I6" s="412"/>
      <c r="J6" s="412"/>
      <c r="K6" s="412"/>
      <c r="L6" s="412"/>
      <c r="M6" s="412"/>
      <c r="P6" s="40" t="str">
        <f t="shared" si="0"/>
        <v>Marinediesel - liter</v>
      </c>
      <c r="Q6" s="3" t="s">
        <v>97</v>
      </c>
      <c r="R6" s="34">
        <v>2.8500000000000001E-3</v>
      </c>
      <c r="S6" s="390" t="s">
        <v>278</v>
      </c>
      <c r="T6" s="391"/>
      <c r="U6" s="391"/>
      <c r="V6" s="392"/>
      <c r="W6" s="148"/>
      <c r="X6" s="148"/>
      <c r="Y6" s="40" t="str">
        <f t="shared" si="1"/>
        <v>Marinediesel - liter</v>
      </c>
      <c r="Z6" s="149" t="s">
        <v>97</v>
      </c>
      <c r="AA6" s="34">
        <v>2.8500000000000001E-3</v>
      </c>
      <c r="AB6" s="390" t="s">
        <v>278</v>
      </c>
      <c r="AC6" s="391"/>
      <c r="AD6" s="391"/>
      <c r="AE6" s="392"/>
      <c r="AF6" s="148"/>
      <c r="AG6" s="2">
        <v>4</v>
      </c>
      <c r="AH6" s="387"/>
      <c r="AI6" s="388"/>
      <c r="AJ6" s="388"/>
      <c r="AK6" s="389"/>
    </row>
    <row r="7" spans="1:37" ht="15" x14ac:dyDescent="0.25">
      <c r="A7" s="40" t="s">
        <v>102</v>
      </c>
      <c r="B7" s="3" t="s">
        <v>97</v>
      </c>
      <c r="C7" s="194">
        <v>2.6640000000000001E-3</v>
      </c>
      <c r="D7" s="378" t="s">
        <v>280</v>
      </c>
      <c r="E7" s="379"/>
      <c r="F7" s="379"/>
      <c r="G7" s="380"/>
      <c r="I7" s="412"/>
      <c r="J7" s="412"/>
      <c r="K7" s="412"/>
      <c r="L7" s="412"/>
      <c r="M7" s="412"/>
      <c r="P7" s="40" t="str">
        <f t="shared" si="0"/>
        <v>Fyringsolie - liter</v>
      </c>
      <c r="Q7" s="3" t="s">
        <v>97</v>
      </c>
      <c r="R7" s="193">
        <v>2.6640000000000001E-3</v>
      </c>
      <c r="S7" s="378" t="s">
        <v>280</v>
      </c>
      <c r="T7" s="379"/>
      <c r="U7" s="379"/>
      <c r="V7" s="380"/>
      <c r="W7" s="148"/>
      <c r="X7" s="148"/>
      <c r="Y7" s="40" t="str">
        <f t="shared" si="1"/>
        <v>Fyringsolie - liter</v>
      </c>
      <c r="Z7" s="149" t="s">
        <v>97</v>
      </c>
      <c r="AA7" s="193">
        <v>2.6640000000000001E-3</v>
      </c>
      <c r="AB7" s="378" t="s">
        <v>280</v>
      </c>
      <c r="AC7" s="379"/>
      <c r="AD7" s="379"/>
      <c r="AE7" s="380"/>
      <c r="AF7" s="148"/>
      <c r="AG7" s="2">
        <v>2</v>
      </c>
      <c r="AH7" s="387" t="s">
        <v>103</v>
      </c>
      <c r="AI7" s="388"/>
      <c r="AJ7" s="388"/>
      <c r="AK7" s="389"/>
    </row>
    <row r="8" spans="1:37" ht="15" x14ac:dyDescent="0.25">
      <c r="A8" s="40" t="s">
        <v>104</v>
      </c>
      <c r="B8" s="3" t="s">
        <v>97</v>
      </c>
      <c r="C8" s="194">
        <v>2.2484879999999999E-3</v>
      </c>
      <c r="D8" s="378" t="s">
        <v>280</v>
      </c>
      <c r="E8" s="379"/>
      <c r="F8" s="379"/>
      <c r="G8" s="380"/>
      <c r="I8" s="412"/>
      <c r="J8" s="412"/>
      <c r="K8" s="412"/>
      <c r="L8" s="412"/>
      <c r="M8" s="412"/>
      <c r="P8" s="40" t="str">
        <f t="shared" si="0"/>
        <v>Naturgas - m3</v>
      </c>
      <c r="Q8" s="3" t="s">
        <v>97</v>
      </c>
      <c r="R8" s="193">
        <v>2.2484879999999999E-3</v>
      </c>
      <c r="S8" s="378" t="s">
        <v>280</v>
      </c>
      <c r="T8" s="379"/>
      <c r="U8" s="379"/>
      <c r="V8" s="380"/>
      <c r="W8" s="148"/>
      <c r="X8" s="148"/>
      <c r="Y8" s="40" t="str">
        <f t="shared" si="1"/>
        <v>Naturgas - m3</v>
      </c>
      <c r="Z8" s="149" t="s">
        <v>97</v>
      </c>
      <c r="AA8" s="193">
        <v>2.2484879999999999E-3</v>
      </c>
      <c r="AB8" s="378" t="s">
        <v>280</v>
      </c>
      <c r="AC8" s="379"/>
      <c r="AD8" s="379"/>
      <c r="AE8" s="380"/>
      <c r="AF8" s="148"/>
      <c r="AG8" s="2"/>
      <c r="AH8" s="387"/>
      <c r="AI8" s="388"/>
      <c r="AJ8" s="388"/>
      <c r="AK8" s="389"/>
    </row>
    <row r="9" spans="1:37" ht="15" x14ac:dyDescent="0.25">
      <c r="A9" s="40" t="s">
        <v>105</v>
      </c>
      <c r="B9" s="3" t="s">
        <v>97</v>
      </c>
      <c r="C9" s="150">
        <f>0.126*C15</f>
        <v>2.0352109869E-5</v>
      </c>
      <c r="D9" s="393" t="s">
        <v>313</v>
      </c>
      <c r="E9" s="394"/>
      <c r="F9" s="394"/>
      <c r="G9" s="395"/>
      <c r="I9" s="412"/>
      <c r="J9" s="412"/>
      <c r="K9" s="412"/>
      <c r="L9" s="412"/>
      <c r="M9" s="412"/>
      <c r="P9" s="40" t="str">
        <f t="shared" si="0"/>
        <v>Elbiler - km</v>
      </c>
      <c r="Q9" s="3" t="s">
        <v>97</v>
      </c>
      <c r="R9" s="34">
        <f>0.126*R15</f>
        <v>2.3561999999999999E-5</v>
      </c>
      <c r="S9" s="393" t="s">
        <v>298</v>
      </c>
      <c r="T9" s="394"/>
      <c r="U9" s="394"/>
      <c r="V9" s="395"/>
      <c r="W9" s="148"/>
      <c r="X9" s="148"/>
      <c r="Y9" s="40" t="str">
        <f t="shared" si="1"/>
        <v>Elbiler - km</v>
      </c>
      <c r="Z9" s="149" t="s">
        <v>97</v>
      </c>
      <c r="AA9" s="34">
        <f>0.126*AA15</f>
        <v>3.0617999999999997E-5</v>
      </c>
      <c r="AB9" s="393" t="s">
        <v>298</v>
      </c>
      <c r="AC9" s="394"/>
      <c r="AD9" s="394"/>
      <c r="AE9" s="395"/>
      <c r="AF9" s="192"/>
      <c r="AG9" s="2"/>
      <c r="AH9" s="375" t="s">
        <v>106</v>
      </c>
      <c r="AI9" s="376"/>
      <c r="AJ9" s="376"/>
      <c r="AK9" s="377"/>
    </row>
    <row r="10" spans="1:37" ht="15" x14ac:dyDescent="0.25">
      <c r="A10" s="40" t="s">
        <v>107</v>
      </c>
      <c r="B10" s="3" t="s">
        <v>97</v>
      </c>
      <c r="C10" s="278">
        <f>C15</f>
        <v>1.6152468150000001E-4</v>
      </c>
      <c r="D10" s="396" t="s">
        <v>258</v>
      </c>
      <c r="E10" s="397"/>
      <c r="F10" s="397"/>
      <c r="G10" s="398"/>
      <c r="I10" s="412"/>
      <c r="J10" s="412"/>
      <c r="K10" s="412"/>
      <c r="L10" s="412"/>
      <c r="M10" s="412"/>
      <c r="P10" s="40" t="str">
        <f t="shared" si="0"/>
        <v>Elbiler - kWh (el)</v>
      </c>
      <c r="Q10" s="3" t="s">
        <v>97</v>
      </c>
      <c r="R10" s="278">
        <f>R15</f>
        <v>1.8699999999999999E-4</v>
      </c>
      <c r="S10" s="396" t="s">
        <v>258</v>
      </c>
      <c r="T10" s="397"/>
      <c r="U10" s="397"/>
      <c r="V10" s="398"/>
      <c r="W10" s="148"/>
      <c r="X10" s="148"/>
      <c r="Y10" s="40" t="str">
        <f t="shared" si="1"/>
        <v>Elbiler - kWh (el)</v>
      </c>
      <c r="Z10" s="149" t="s">
        <v>97</v>
      </c>
      <c r="AA10" s="151">
        <f>AA15</f>
        <v>2.43E-4</v>
      </c>
      <c r="AB10" s="396" t="s">
        <v>258</v>
      </c>
      <c r="AC10" s="397"/>
      <c r="AD10" s="397"/>
      <c r="AE10" s="398"/>
      <c r="AF10" s="148"/>
      <c r="AG10" s="2"/>
      <c r="AH10" s="387"/>
      <c r="AI10" s="388"/>
      <c r="AJ10" s="388"/>
      <c r="AK10" s="389"/>
    </row>
    <row r="11" spans="1:37" ht="15" x14ac:dyDescent="0.25">
      <c r="A11" s="40" t="s">
        <v>108</v>
      </c>
      <c r="B11" s="3" t="s">
        <v>97</v>
      </c>
      <c r="C11" s="150">
        <f>0.05*C5</f>
        <v>1.1272800000000001E-4</v>
      </c>
      <c r="D11" s="375" t="s">
        <v>299</v>
      </c>
      <c r="E11" s="376"/>
      <c r="F11" s="376"/>
      <c r="G11" s="377"/>
      <c r="I11" s="412"/>
      <c r="J11" s="412"/>
      <c r="K11" s="412"/>
      <c r="L11" s="412"/>
      <c r="M11" s="412"/>
      <c r="P11" s="40" t="str">
        <f t="shared" si="0"/>
        <v>Taxa - km</v>
      </c>
      <c r="Q11" s="3" t="s">
        <v>97</v>
      </c>
      <c r="R11" s="34">
        <f>0.05*R5</f>
        <v>1.1498500000000001E-4</v>
      </c>
      <c r="S11" s="375" t="s">
        <v>299</v>
      </c>
      <c r="T11" s="376"/>
      <c r="U11" s="376"/>
      <c r="V11" s="377"/>
      <c r="W11" s="148"/>
      <c r="X11" s="148"/>
      <c r="Y11" s="40" t="str">
        <f t="shared" si="1"/>
        <v>Taxa - km</v>
      </c>
      <c r="Z11" s="149" t="s">
        <v>97</v>
      </c>
      <c r="AA11" s="34">
        <f>0.05*AA5</f>
        <v>1.1498500000000001E-4</v>
      </c>
      <c r="AB11" s="375" t="s">
        <v>299</v>
      </c>
      <c r="AC11" s="376"/>
      <c r="AD11" s="376"/>
      <c r="AE11" s="377"/>
      <c r="AF11" s="148"/>
      <c r="AG11" s="2">
        <v>1</v>
      </c>
      <c r="AH11" s="387" t="s">
        <v>101</v>
      </c>
      <c r="AI11" s="388"/>
      <c r="AJ11" s="388"/>
      <c r="AK11" s="389"/>
    </row>
    <row r="12" spans="1:37" ht="15" x14ac:dyDescent="0.25">
      <c r="A12" s="40" t="s">
        <v>109</v>
      </c>
      <c r="B12" s="3" t="s">
        <v>97</v>
      </c>
      <c r="C12" s="151">
        <f>C11</f>
        <v>1.1272800000000001E-4</v>
      </c>
      <c r="D12" s="387"/>
      <c r="E12" s="388"/>
      <c r="F12" s="388"/>
      <c r="G12" s="389"/>
      <c r="H12" s="45"/>
      <c r="O12" s="178"/>
      <c r="P12" s="40" t="str">
        <f t="shared" si="0"/>
        <v>Fossilbiler - km</v>
      </c>
      <c r="Q12" s="3" t="s">
        <v>97</v>
      </c>
      <c r="R12" s="151">
        <f>R11</f>
        <v>1.1498500000000001E-4</v>
      </c>
      <c r="S12" s="381"/>
      <c r="T12" s="382"/>
      <c r="U12" s="382"/>
      <c r="V12" s="383"/>
      <c r="W12" s="148"/>
      <c r="X12" s="148"/>
      <c r="Y12" s="40" t="str">
        <f t="shared" si="1"/>
        <v>Fossilbiler - km</v>
      </c>
      <c r="Z12" s="149" t="s">
        <v>97</v>
      </c>
      <c r="AA12" s="151">
        <f>AA11</f>
        <v>1.1498500000000001E-4</v>
      </c>
      <c r="AB12" s="381"/>
      <c r="AC12" s="382"/>
      <c r="AD12" s="382"/>
      <c r="AE12" s="383"/>
      <c r="AF12" s="148"/>
      <c r="AG12" s="2"/>
      <c r="AH12" s="387"/>
      <c r="AI12" s="388"/>
      <c r="AJ12" s="388"/>
      <c r="AK12" s="389"/>
    </row>
    <row r="13" spans="1:37" ht="15" x14ac:dyDescent="0.25">
      <c r="A13" s="40" t="s">
        <v>110</v>
      </c>
      <c r="B13" s="3" t="s">
        <v>97</v>
      </c>
      <c r="C13" s="151">
        <f>C11</f>
        <v>1.1272800000000001E-4</v>
      </c>
      <c r="D13" s="387"/>
      <c r="E13" s="388"/>
      <c r="F13" s="388"/>
      <c r="G13" s="389"/>
      <c r="I13" s="263" t="s">
        <v>305</v>
      </c>
      <c r="J13" s="264"/>
      <c r="K13" s="264"/>
      <c r="L13" s="264"/>
      <c r="M13" s="264"/>
      <c r="N13" s="265"/>
      <c r="O13" s="178"/>
      <c r="P13" s="40" t="str">
        <f t="shared" si="0"/>
        <v>Befordring - km</v>
      </c>
      <c r="Q13" s="3" t="s">
        <v>97</v>
      </c>
      <c r="R13" s="151">
        <f>R11</f>
        <v>1.1498500000000001E-4</v>
      </c>
      <c r="S13" s="381"/>
      <c r="T13" s="382"/>
      <c r="U13" s="382"/>
      <c r="V13" s="383"/>
      <c r="W13" s="148"/>
      <c r="X13" s="148"/>
      <c r="Y13" s="40" t="str">
        <f t="shared" si="1"/>
        <v>Befordring - km</v>
      </c>
      <c r="Z13" s="149" t="s">
        <v>97</v>
      </c>
      <c r="AA13" s="151">
        <f>AA11</f>
        <v>1.1498500000000001E-4</v>
      </c>
      <c r="AB13" s="381"/>
      <c r="AC13" s="382"/>
      <c r="AD13" s="382"/>
      <c r="AE13" s="383"/>
      <c r="AF13" s="148"/>
      <c r="AG13" s="2"/>
      <c r="AH13" s="387"/>
      <c r="AI13" s="388"/>
      <c r="AJ13" s="388"/>
      <c r="AK13" s="389"/>
    </row>
    <row r="14" spans="1:37" ht="15" x14ac:dyDescent="0.25">
      <c r="A14" s="40" t="s">
        <v>111</v>
      </c>
      <c r="B14" s="3" t="s">
        <v>97</v>
      </c>
      <c r="C14" s="150">
        <f>C5*0.27</f>
        <v>6.0873120000000001E-4</v>
      </c>
      <c r="D14" s="375" t="s">
        <v>300</v>
      </c>
      <c r="E14" s="376"/>
      <c r="F14" s="376"/>
      <c r="G14" s="377"/>
      <c r="H14" s="37"/>
      <c r="I14" s="266" t="s">
        <v>262</v>
      </c>
      <c r="J14" s="267"/>
      <c r="K14" s="267"/>
      <c r="L14" s="267"/>
      <c r="M14" s="267"/>
      <c r="N14" s="268"/>
      <c r="P14" s="40" t="str">
        <f t="shared" si="0"/>
        <v>Lastbil/bus - km</v>
      </c>
      <c r="Q14" s="3" t="s">
        <v>97</v>
      </c>
      <c r="R14" s="34">
        <f>R5*0.27</f>
        <v>6.2091900000000005E-4</v>
      </c>
      <c r="S14" s="375" t="s">
        <v>300</v>
      </c>
      <c r="T14" s="376"/>
      <c r="U14" s="376"/>
      <c r="V14" s="377"/>
      <c r="W14" s="148"/>
      <c r="X14" s="148"/>
      <c r="Y14" s="40" t="str">
        <f t="shared" si="1"/>
        <v>Lastbil/bus - km</v>
      </c>
      <c r="Z14" s="149" t="s">
        <v>97</v>
      </c>
      <c r="AA14" s="34">
        <f>AA5*0.27</f>
        <v>6.2091900000000005E-4</v>
      </c>
      <c r="AB14" s="375" t="s">
        <v>300</v>
      </c>
      <c r="AC14" s="376"/>
      <c r="AD14" s="376"/>
      <c r="AE14" s="377"/>
      <c r="AF14" s="148"/>
      <c r="AG14" s="2">
        <v>1</v>
      </c>
      <c r="AH14" s="387" t="s">
        <v>101</v>
      </c>
      <c r="AI14" s="388"/>
      <c r="AJ14" s="388"/>
      <c r="AK14" s="389"/>
    </row>
    <row r="15" spans="1:37" ht="15" x14ac:dyDescent="0.25">
      <c r="A15" s="40" t="s">
        <v>112</v>
      </c>
      <c r="B15" s="3" t="s">
        <v>97</v>
      </c>
      <c r="C15" s="150">
        <v>1.6152468150000001E-4</v>
      </c>
      <c r="D15" s="363" t="s">
        <v>301</v>
      </c>
      <c r="E15" s="364"/>
      <c r="F15" s="364"/>
      <c r="G15" s="365"/>
      <c r="I15" s="269" t="s">
        <v>314</v>
      </c>
      <c r="J15" s="270"/>
      <c r="K15" s="270"/>
      <c r="L15" s="270"/>
      <c r="M15" s="270"/>
      <c r="N15" s="271"/>
      <c r="P15" s="40" t="str">
        <f t="shared" si="0"/>
        <v>kWh (El)</v>
      </c>
      <c r="Q15" s="3" t="s">
        <v>97</v>
      </c>
      <c r="R15" s="150">
        <v>1.8699999999999999E-4</v>
      </c>
      <c r="S15" s="363" t="s">
        <v>301</v>
      </c>
      <c r="T15" s="364"/>
      <c r="U15" s="364"/>
      <c r="V15" s="365"/>
      <c r="W15" s="148"/>
      <c r="X15" s="148"/>
      <c r="Y15" s="40" t="str">
        <f t="shared" si="1"/>
        <v>kWh (El)</v>
      </c>
      <c r="Z15" s="149" t="s">
        <v>97</v>
      </c>
      <c r="AA15" s="150">
        <v>2.43E-4</v>
      </c>
      <c r="AB15" s="363" t="s">
        <v>301</v>
      </c>
      <c r="AC15" s="364"/>
      <c r="AD15" s="364"/>
      <c r="AE15" s="365"/>
      <c r="AF15" s="148"/>
      <c r="AG15" s="2">
        <v>5</v>
      </c>
      <c r="AH15" s="387" t="s">
        <v>114</v>
      </c>
      <c r="AI15" s="388"/>
      <c r="AJ15" s="388"/>
      <c r="AK15" s="389"/>
    </row>
    <row r="16" spans="1:37" ht="15" x14ac:dyDescent="0.25">
      <c r="A16" s="40" t="s">
        <v>52</v>
      </c>
      <c r="B16" s="3" t="s">
        <v>97</v>
      </c>
      <c r="C16" s="279">
        <v>4.2500000000000003E-5</v>
      </c>
      <c r="D16" s="408" t="s">
        <v>307</v>
      </c>
      <c r="E16" s="409"/>
      <c r="F16" s="409"/>
      <c r="G16" s="410"/>
      <c r="I16" s="272" t="s">
        <v>113</v>
      </c>
      <c r="J16" s="273"/>
      <c r="K16" s="273"/>
      <c r="L16" s="273"/>
      <c r="M16" s="273"/>
      <c r="N16" s="274"/>
      <c r="P16" s="40" t="str">
        <f t="shared" si="0"/>
        <v>kWh (fv)</v>
      </c>
      <c r="Q16" s="3" t="s">
        <v>97</v>
      </c>
      <c r="R16" s="150">
        <v>4.2500000000000003E-5</v>
      </c>
      <c r="S16" s="375" t="s">
        <v>276</v>
      </c>
      <c r="T16" s="376"/>
      <c r="U16" s="376"/>
      <c r="V16" s="377"/>
      <c r="W16" s="148"/>
      <c r="X16" s="148"/>
      <c r="Y16" s="40" t="str">
        <f t="shared" si="1"/>
        <v>kWh (fv)</v>
      </c>
      <c r="Z16" s="149" t="s">
        <v>97</v>
      </c>
      <c r="AA16" s="150">
        <v>4.5399999999999999E-5</v>
      </c>
      <c r="AB16" s="375" t="s">
        <v>276</v>
      </c>
      <c r="AC16" s="376"/>
      <c r="AD16" s="376"/>
      <c r="AE16" s="377"/>
      <c r="AF16" s="148"/>
      <c r="AG16" s="2">
        <v>6</v>
      </c>
      <c r="AH16" s="387" t="s">
        <v>115</v>
      </c>
      <c r="AI16" s="388"/>
      <c r="AJ16" s="388"/>
      <c r="AK16" s="389"/>
    </row>
    <row r="17" spans="1:37" ht="15" x14ac:dyDescent="0.25">
      <c r="A17" s="40" t="s">
        <v>116</v>
      </c>
      <c r="B17" s="3" t="s">
        <v>97</v>
      </c>
      <c r="C17" s="151">
        <f>C13*C23</f>
        <v>3.2025000000000006E-5</v>
      </c>
      <c r="D17" s="387"/>
      <c r="E17" s="388"/>
      <c r="F17" s="388"/>
      <c r="G17" s="389"/>
      <c r="I17" s="275" t="s">
        <v>304</v>
      </c>
      <c r="J17" s="276"/>
      <c r="K17" s="276"/>
      <c r="L17" s="276"/>
      <c r="M17" s="276"/>
      <c r="N17" s="277"/>
      <c r="P17" s="40" t="str">
        <f t="shared" si="0"/>
        <v>Befordring - kr</v>
      </c>
      <c r="Q17" s="3" t="s">
        <v>97</v>
      </c>
      <c r="R17" s="151">
        <f>R13*R23</f>
        <v>3.2299157303370793E-5</v>
      </c>
      <c r="S17" s="381"/>
      <c r="T17" s="382"/>
      <c r="U17" s="382"/>
      <c r="V17" s="383"/>
      <c r="W17" s="148"/>
      <c r="X17" s="148"/>
      <c r="Y17" s="40" t="str">
        <f t="shared" si="1"/>
        <v>Befordring - kr</v>
      </c>
      <c r="Z17" s="149" t="s">
        <v>97</v>
      </c>
      <c r="AA17" s="151">
        <f>AA13*AA23</f>
        <v>3.24816384180791E-5</v>
      </c>
      <c r="AB17" s="381"/>
      <c r="AC17" s="382"/>
      <c r="AD17" s="382"/>
      <c r="AE17" s="383"/>
      <c r="AF17" s="148"/>
      <c r="AG17" s="2"/>
      <c r="AH17" s="387"/>
      <c r="AI17" s="388"/>
      <c r="AJ17" s="388"/>
      <c r="AK17" s="389"/>
    </row>
    <row r="18" spans="1:37" ht="15" x14ac:dyDescent="0.25">
      <c r="A18" s="40" t="s">
        <v>117</v>
      </c>
      <c r="B18" s="3" t="s">
        <v>97</v>
      </c>
      <c r="C18" s="151">
        <f>C21*C11</f>
        <v>3.4258039200000001E-6</v>
      </c>
      <c r="D18" s="387"/>
      <c r="E18" s="388"/>
      <c r="F18" s="388"/>
      <c r="G18" s="389"/>
      <c r="P18" s="40" t="str">
        <f t="shared" ref="P18:P36" si="2">$A18</f>
        <v>Taxa - kr</v>
      </c>
      <c r="Q18" s="3" t="s">
        <v>97</v>
      </c>
      <c r="R18" s="151">
        <f>R21*R11</f>
        <v>3.4943941500000005E-6</v>
      </c>
      <c r="S18" s="381"/>
      <c r="T18" s="382"/>
      <c r="U18" s="382"/>
      <c r="V18" s="383"/>
      <c r="W18" s="148"/>
      <c r="X18" s="148"/>
      <c r="Y18" s="40" t="str">
        <f t="shared" ref="Y18:Y36" si="3">$A18</f>
        <v>Taxa - kr</v>
      </c>
      <c r="Z18" s="149" t="s">
        <v>97</v>
      </c>
      <c r="AA18" s="151">
        <f>AA21*AA11</f>
        <v>3.4943941500000005E-6</v>
      </c>
      <c r="AB18" s="381"/>
      <c r="AC18" s="382"/>
      <c r="AD18" s="382"/>
      <c r="AE18" s="383"/>
      <c r="AF18" s="148"/>
      <c r="AG18" s="2"/>
      <c r="AH18" s="387"/>
      <c r="AI18" s="388"/>
      <c r="AJ18" s="388"/>
      <c r="AK18" s="389"/>
    </row>
    <row r="19" spans="1:37" ht="15" x14ac:dyDescent="0.25">
      <c r="A19" s="40" t="s">
        <v>118</v>
      </c>
      <c r="B19" s="3" t="s">
        <v>97</v>
      </c>
      <c r="C19" s="151">
        <f>C13</f>
        <v>1.1272800000000001E-4</v>
      </c>
      <c r="D19" s="387"/>
      <c r="E19" s="388"/>
      <c r="F19" s="388"/>
      <c r="G19" s="389"/>
      <c r="P19" s="40" t="str">
        <f t="shared" si="2"/>
        <v>Hjemmehjælpen - km</v>
      </c>
      <c r="Q19" s="3" t="s">
        <v>97</v>
      </c>
      <c r="R19" s="151">
        <f>R13</f>
        <v>1.1498500000000001E-4</v>
      </c>
      <c r="S19" s="381"/>
      <c r="T19" s="382"/>
      <c r="U19" s="382"/>
      <c r="V19" s="383"/>
      <c r="W19" s="148"/>
      <c r="X19" s="148"/>
      <c r="Y19" s="40" t="str">
        <f t="shared" si="3"/>
        <v>Hjemmehjælpen - km</v>
      </c>
      <c r="Z19" s="149" t="s">
        <v>97</v>
      </c>
      <c r="AA19" s="151">
        <f>AA13</f>
        <v>1.1498500000000001E-4</v>
      </c>
      <c r="AB19" s="381"/>
      <c r="AC19" s="382"/>
      <c r="AD19" s="382"/>
      <c r="AE19" s="383"/>
      <c r="AF19" s="148"/>
      <c r="AG19" s="2"/>
      <c r="AH19" s="387"/>
      <c r="AI19" s="388"/>
      <c r="AJ19" s="388"/>
      <c r="AK19" s="389"/>
    </row>
    <row r="20" spans="1:37" ht="15" x14ac:dyDescent="0.25">
      <c r="A20" s="40" t="s">
        <v>119</v>
      </c>
      <c r="B20" s="3" t="s">
        <v>97</v>
      </c>
      <c r="C20" s="151">
        <f>C22*C12</f>
        <v>3.2025000000000006E-5</v>
      </c>
      <c r="D20" s="387"/>
      <c r="E20" s="388"/>
      <c r="F20" s="388"/>
      <c r="G20" s="389"/>
      <c r="P20" s="40" t="str">
        <f t="shared" si="2"/>
        <v>Fossilbiler - kr</v>
      </c>
      <c r="Q20" s="3" t="s">
        <v>97</v>
      </c>
      <c r="R20" s="151">
        <f>R22*R12</f>
        <v>3.2299157303370793E-5</v>
      </c>
      <c r="S20" s="381"/>
      <c r="T20" s="382"/>
      <c r="U20" s="382"/>
      <c r="V20" s="383"/>
      <c r="W20" s="148"/>
      <c r="X20" s="148"/>
      <c r="Y20" s="40" t="str">
        <f t="shared" si="3"/>
        <v>Fossilbiler - kr</v>
      </c>
      <c r="Z20" s="149" t="s">
        <v>97</v>
      </c>
      <c r="AA20" s="151">
        <f>AA22*AA12</f>
        <v>3.24816384180791E-5</v>
      </c>
      <c r="AB20" s="381"/>
      <c r="AC20" s="382"/>
      <c r="AD20" s="382"/>
      <c r="AE20" s="383"/>
      <c r="AF20" s="148"/>
      <c r="AG20" s="2"/>
      <c r="AH20" s="387"/>
      <c r="AI20" s="388"/>
      <c r="AJ20" s="388"/>
      <c r="AK20" s="389"/>
    </row>
    <row r="21" spans="1:37" ht="15" x14ac:dyDescent="0.25">
      <c r="A21" s="40" t="s">
        <v>120</v>
      </c>
      <c r="B21" s="3" t="s">
        <v>121</v>
      </c>
      <c r="C21" s="150">
        <v>3.039E-2</v>
      </c>
      <c r="D21" s="375" t="s">
        <v>253</v>
      </c>
      <c r="E21" s="376"/>
      <c r="F21" s="376"/>
      <c r="G21" s="377"/>
      <c r="P21" s="40" t="str">
        <f t="shared" si="2"/>
        <v>Taxa kr.</v>
      </c>
      <c r="Q21" s="3" t="s">
        <v>121</v>
      </c>
      <c r="R21" s="150">
        <v>3.039E-2</v>
      </c>
      <c r="S21" s="369" t="s">
        <v>122</v>
      </c>
      <c r="T21" s="370"/>
      <c r="U21" s="370"/>
      <c r="V21" s="371"/>
      <c r="W21" s="148"/>
      <c r="X21" s="148"/>
      <c r="Y21" s="40" t="str">
        <f t="shared" si="3"/>
        <v>Taxa kr.</v>
      </c>
      <c r="Z21" s="149" t="s">
        <v>121</v>
      </c>
      <c r="AA21" s="150">
        <v>3.039E-2</v>
      </c>
      <c r="AB21" s="369" t="s">
        <v>122</v>
      </c>
      <c r="AC21" s="370"/>
      <c r="AD21" s="370"/>
      <c r="AE21" s="371"/>
      <c r="AF21" s="148"/>
      <c r="AG21" s="2">
        <v>3</v>
      </c>
      <c r="AH21" s="387" t="s">
        <v>123</v>
      </c>
      <c r="AI21" s="388"/>
      <c r="AJ21" s="388"/>
      <c r="AK21" s="389"/>
    </row>
    <row r="22" spans="1:37" ht="15" x14ac:dyDescent="0.25">
      <c r="A22" s="40" t="s">
        <v>124</v>
      </c>
      <c r="B22" s="3" t="s">
        <v>125</v>
      </c>
      <c r="C22" s="150">
        <f>1/3.52</f>
        <v>0.28409090909090912</v>
      </c>
      <c r="D22" s="188" t="s">
        <v>254</v>
      </c>
      <c r="E22" s="189"/>
      <c r="F22" s="189"/>
      <c r="G22" s="190"/>
      <c r="P22" s="40" t="str">
        <f t="shared" si="2"/>
        <v>Medarb.kørsel, kr</v>
      </c>
      <c r="Q22" s="3" t="s">
        <v>125</v>
      </c>
      <c r="R22" s="150">
        <f>1/3.56</f>
        <v>0.2808988764044944</v>
      </c>
      <c r="S22" s="369" t="s">
        <v>126</v>
      </c>
      <c r="T22" s="370"/>
      <c r="U22" s="370"/>
      <c r="V22" s="371"/>
      <c r="W22" s="148"/>
      <c r="X22" s="148"/>
      <c r="Y22" s="40" t="str">
        <f t="shared" si="3"/>
        <v>Medarb.kørsel, kr</v>
      </c>
      <c r="Z22" s="149" t="s">
        <v>125</v>
      </c>
      <c r="AA22" s="150">
        <f>1/3.54</f>
        <v>0.2824858757062147</v>
      </c>
      <c r="AB22" s="369" t="s">
        <v>127</v>
      </c>
      <c r="AC22" s="370"/>
      <c r="AD22" s="370"/>
      <c r="AE22" s="371"/>
      <c r="AF22" s="148"/>
      <c r="AG22" s="2">
        <v>7</v>
      </c>
      <c r="AH22" s="387" t="s">
        <v>128</v>
      </c>
      <c r="AI22" s="388"/>
      <c r="AJ22" s="388"/>
      <c r="AK22" s="389"/>
    </row>
    <row r="23" spans="1:37" ht="15" x14ac:dyDescent="0.25">
      <c r="A23" s="40" t="s">
        <v>129</v>
      </c>
      <c r="B23" s="3" t="s">
        <v>130</v>
      </c>
      <c r="C23" s="150">
        <f>1/3.52</f>
        <v>0.28409090909090912</v>
      </c>
      <c r="D23" s="188" t="s">
        <v>254</v>
      </c>
      <c r="E23" s="189"/>
      <c r="F23" s="189"/>
      <c r="G23" s="190"/>
      <c r="P23" s="40" t="str">
        <f t="shared" si="2"/>
        <v>Anden kørsel, kr</v>
      </c>
      <c r="Q23" s="3" t="s">
        <v>130</v>
      </c>
      <c r="R23" s="150">
        <f>1/3.56</f>
        <v>0.2808988764044944</v>
      </c>
      <c r="S23" s="369" t="s">
        <v>126</v>
      </c>
      <c r="T23" s="370"/>
      <c r="U23" s="370"/>
      <c r="V23" s="371"/>
      <c r="W23" s="148"/>
      <c r="X23" s="148"/>
      <c r="Y23" s="40" t="str">
        <f t="shared" si="3"/>
        <v>Anden kørsel, kr</v>
      </c>
      <c r="Z23" s="149" t="s">
        <v>130</v>
      </c>
      <c r="AA23" s="150">
        <f>1/3.54</f>
        <v>0.2824858757062147</v>
      </c>
      <c r="AB23" s="369" t="s">
        <v>127</v>
      </c>
      <c r="AC23" s="370"/>
      <c r="AD23" s="370"/>
      <c r="AE23" s="371"/>
      <c r="AF23" s="148"/>
      <c r="AG23" s="2"/>
      <c r="AH23" s="387"/>
      <c r="AI23" s="388"/>
      <c r="AJ23" s="388"/>
      <c r="AK23" s="389"/>
    </row>
    <row r="24" spans="1:37" ht="15" x14ac:dyDescent="0.25">
      <c r="A24" s="40" t="s">
        <v>131</v>
      </c>
      <c r="B24" s="3" t="s">
        <v>97</v>
      </c>
      <c r="C24" s="194">
        <f>74.1/1000*35.87*0.84/1000</f>
        <v>2.2326922799999998E-3</v>
      </c>
      <c r="D24" s="378" t="s">
        <v>280</v>
      </c>
      <c r="E24" s="379"/>
      <c r="F24" s="379"/>
      <c r="G24" s="380"/>
      <c r="P24" s="40" t="str">
        <f t="shared" si="2"/>
        <v>Fyringsgasolie - liter</v>
      </c>
      <c r="Q24" s="146" t="s">
        <v>97</v>
      </c>
      <c r="R24" s="193">
        <f>74.1/1000*35.87*0.84/1000</f>
        <v>2.2326922799999998E-3</v>
      </c>
      <c r="S24" s="378" t="s">
        <v>280</v>
      </c>
      <c r="T24" s="379"/>
      <c r="U24" s="379"/>
      <c r="V24" s="380"/>
      <c r="W24" s="148"/>
      <c r="X24" s="148"/>
      <c r="Y24" s="40" t="str">
        <f t="shared" si="3"/>
        <v>Fyringsgasolie - liter</v>
      </c>
      <c r="Z24" s="153" t="s">
        <v>97</v>
      </c>
      <c r="AA24" s="193">
        <f>74.1/1000*35.87*0.84/1000</f>
        <v>2.2326922799999998E-3</v>
      </c>
      <c r="AB24" s="378" t="s">
        <v>280</v>
      </c>
      <c r="AC24" s="379"/>
      <c r="AD24" s="379"/>
      <c r="AE24" s="380"/>
      <c r="AF24" s="148"/>
      <c r="AG24" s="145"/>
      <c r="AH24" s="399" t="s">
        <v>132</v>
      </c>
      <c r="AI24" s="400"/>
      <c r="AJ24" s="400"/>
      <c r="AK24" s="401"/>
    </row>
    <row r="25" spans="1:37" ht="15" x14ac:dyDescent="0.25">
      <c r="A25" s="40" t="s">
        <v>133</v>
      </c>
      <c r="B25" s="3" t="s">
        <v>97</v>
      </c>
      <c r="C25" s="150">
        <f>194/1000/1000</f>
        <v>1.94E-4</v>
      </c>
      <c r="D25" s="369" t="s">
        <v>257</v>
      </c>
      <c r="E25" s="370"/>
      <c r="F25" s="370"/>
      <c r="G25" s="371"/>
      <c r="P25" s="40" t="str">
        <f t="shared" si="2"/>
        <v>Fly - km</v>
      </c>
      <c r="Q25" s="146" t="s">
        <v>97</v>
      </c>
      <c r="R25" s="150">
        <f>194/1000/1000</f>
        <v>1.94E-4</v>
      </c>
      <c r="S25" s="369" t="s">
        <v>257</v>
      </c>
      <c r="T25" s="370"/>
      <c r="U25" s="370"/>
      <c r="V25" s="371"/>
      <c r="W25" s="148"/>
      <c r="X25" s="148"/>
      <c r="Y25" s="40" t="str">
        <f t="shared" si="3"/>
        <v>Fly - km</v>
      </c>
      <c r="Z25" s="153" t="s">
        <v>97</v>
      </c>
      <c r="AA25" s="150">
        <f>194/1000/1000</f>
        <v>1.94E-4</v>
      </c>
      <c r="AB25" s="369" t="s">
        <v>134</v>
      </c>
      <c r="AC25" s="370"/>
      <c r="AD25" s="370"/>
      <c r="AE25" s="371"/>
      <c r="AF25" s="148"/>
      <c r="AG25" s="147"/>
      <c r="AH25" s="399" t="s">
        <v>134</v>
      </c>
      <c r="AI25" s="400"/>
      <c r="AJ25" s="400"/>
      <c r="AK25" s="401"/>
    </row>
    <row r="26" spans="1:37" ht="15" x14ac:dyDescent="0.25">
      <c r="A26" s="40" t="s">
        <v>135</v>
      </c>
      <c r="B26" s="3" t="s">
        <v>97</v>
      </c>
      <c r="C26" s="150">
        <f>54/1000/1000</f>
        <v>5.3999999999999998E-5</v>
      </c>
      <c r="D26" s="375" t="s">
        <v>136</v>
      </c>
      <c r="E26" s="376"/>
      <c r="F26" s="376"/>
      <c r="G26" s="377"/>
      <c r="P26" s="40" t="str">
        <f t="shared" si="2"/>
        <v>Tog - kr</v>
      </c>
      <c r="Q26" s="146" t="s">
        <v>97</v>
      </c>
      <c r="R26" s="150">
        <f>54/1000/1000</f>
        <v>5.3999999999999998E-5</v>
      </c>
      <c r="S26" s="369" t="s">
        <v>136</v>
      </c>
      <c r="T26" s="370"/>
      <c r="U26" s="370"/>
      <c r="V26" s="371"/>
      <c r="W26" s="148"/>
      <c r="X26" s="148"/>
      <c r="Y26" s="40" t="str">
        <f t="shared" si="3"/>
        <v>Tog - kr</v>
      </c>
      <c r="Z26" s="153" t="s">
        <v>97</v>
      </c>
      <c r="AA26" s="150">
        <f>54/1000/1000</f>
        <v>5.3999999999999998E-5</v>
      </c>
      <c r="AB26" s="369" t="s">
        <v>136</v>
      </c>
      <c r="AC26" s="370"/>
      <c r="AD26" s="370"/>
      <c r="AE26" s="371"/>
      <c r="AF26" s="148"/>
      <c r="AG26" s="147"/>
      <c r="AH26" s="399" t="s">
        <v>136</v>
      </c>
      <c r="AI26" s="400"/>
      <c r="AJ26" s="400"/>
      <c r="AK26" s="401"/>
    </row>
    <row r="27" spans="1:37" ht="15" x14ac:dyDescent="0.25">
      <c r="A27" s="40" t="s">
        <v>137</v>
      </c>
      <c r="B27" s="3" t="s">
        <v>97</v>
      </c>
      <c r="C27" s="150">
        <f>46/1000/1000</f>
        <v>4.6E-5</v>
      </c>
      <c r="D27" s="375" t="s">
        <v>138</v>
      </c>
      <c r="E27" s="376"/>
      <c r="F27" s="376"/>
      <c r="G27" s="377"/>
      <c r="P27" s="40" t="str">
        <f t="shared" si="2"/>
        <v>Tog - km</v>
      </c>
      <c r="Q27" s="146" t="s">
        <v>97</v>
      </c>
      <c r="R27" s="150">
        <f>46/1000/1000</f>
        <v>4.6E-5</v>
      </c>
      <c r="S27" s="369" t="s">
        <v>138</v>
      </c>
      <c r="T27" s="370"/>
      <c r="U27" s="370"/>
      <c r="V27" s="371"/>
      <c r="W27" s="148"/>
      <c r="X27" s="148"/>
      <c r="Y27" s="40" t="str">
        <f t="shared" si="3"/>
        <v>Tog - km</v>
      </c>
      <c r="Z27" s="153" t="s">
        <v>97</v>
      </c>
      <c r="AA27" s="150">
        <f>46/1000/1000</f>
        <v>4.6E-5</v>
      </c>
      <c r="AB27" s="369" t="s">
        <v>138</v>
      </c>
      <c r="AC27" s="370"/>
      <c r="AD27" s="370"/>
      <c r="AE27" s="371"/>
      <c r="AF27" s="148"/>
      <c r="AG27" s="147"/>
      <c r="AH27" s="399" t="s">
        <v>138</v>
      </c>
      <c r="AI27" s="400"/>
      <c r="AJ27" s="400"/>
      <c r="AK27" s="401"/>
    </row>
    <row r="28" spans="1:37" ht="15" x14ac:dyDescent="0.25">
      <c r="A28" s="40" t="s">
        <v>139</v>
      </c>
      <c r="B28" s="3" t="s">
        <v>97</v>
      </c>
      <c r="C28" s="150">
        <f>170/1000/1000</f>
        <v>1.7000000000000001E-4</v>
      </c>
      <c r="D28" s="375" t="s">
        <v>140</v>
      </c>
      <c r="E28" s="376"/>
      <c r="F28" s="376"/>
      <c r="G28" s="377"/>
      <c r="P28" s="40" t="str">
        <f t="shared" si="2"/>
        <v>Færger - km</v>
      </c>
      <c r="Q28" s="146" t="s">
        <v>97</v>
      </c>
      <c r="R28" s="150">
        <f>170/1000/1000</f>
        <v>1.7000000000000001E-4</v>
      </c>
      <c r="S28" s="369" t="s">
        <v>140</v>
      </c>
      <c r="T28" s="370"/>
      <c r="U28" s="370"/>
      <c r="V28" s="371"/>
      <c r="W28" s="148"/>
      <c r="X28" s="148"/>
      <c r="Y28" s="40" t="str">
        <f t="shared" si="3"/>
        <v>Færger - km</v>
      </c>
      <c r="Z28" s="153" t="s">
        <v>97</v>
      </c>
      <c r="AA28" s="150">
        <f>170/1000/1000</f>
        <v>1.7000000000000001E-4</v>
      </c>
      <c r="AB28" s="369" t="s">
        <v>140</v>
      </c>
      <c r="AC28" s="370"/>
      <c r="AD28" s="370"/>
      <c r="AE28" s="371"/>
      <c r="AF28" s="148"/>
      <c r="AG28" s="147"/>
      <c r="AH28" s="399" t="s">
        <v>140</v>
      </c>
      <c r="AI28" s="400"/>
      <c r="AJ28" s="400"/>
      <c r="AK28" s="401"/>
    </row>
    <row r="29" spans="1:37" ht="15" x14ac:dyDescent="0.25">
      <c r="A29" s="40" t="s">
        <v>141</v>
      </c>
      <c r="B29" s="3" t="s">
        <v>97</v>
      </c>
      <c r="C29" s="194">
        <v>0</v>
      </c>
      <c r="D29" s="372" t="s">
        <v>256</v>
      </c>
      <c r="E29" s="373"/>
      <c r="F29" s="373"/>
      <c r="G29" s="374"/>
      <c r="P29" s="40" t="str">
        <f t="shared" si="2"/>
        <v>Brintbiler - km</v>
      </c>
      <c r="Q29" s="146" t="s">
        <v>97</v>
      </c>
      <c r="R29" s="194">
        <v>0</v>
      </c>
      <c r="S29" s="372" t="s">
        <v>256</v>
      </c>
      <c r="T29" s="373"/>
      <c r="U29" s="373"/>
      <c r="V29" s="374"/>
      <c r="W29" s="148"/>
      <c r="X29" s="148"/>
      <c r="Y29" s="40" t="str">
        <f t="shared" si="3"/>
        <v>Brintbiler - km</v>
      </c>
      <c r="Z29" s="153" t="s">
        <v>97</v>
      </c>
      <c r="AA29" s="194">
        <v>0</v>
      </c>
      <c r="AB29" s="372" t="s">
        <v>256</v>
      </c>
      <c r="AC29" s="373"/>
      <c r="AD29" s="373"/>
      <c r="AE29" s="374"/>
      <c r="AF29" s="148"/>
      <c r="AG29" s="145"/>
      <c r="AH29" s="375" t="s">
        <v>142</v>
      </c>
      <c r="AI29" s="376"/>
      <c r="AJ29" s="376"/>
      <c r="AK29" s="377"/>
    </row>
    <row r="30" spans="1:37" ht="15" x14ac:dyDescent="0.25">
      <c r="A30" s="40" t="s">
        <v>143</v>
      </c>
      <c r="B30" s="3" t="s">
        <v>97</v>
      </c>
      <c r="C30" s="194">
        <v>0</v>
      </c>
      <c r="D30" s="372" t="s">
        <v>256</v>
      </c>
      <c r="E30" s="373"/>
      <c r="F30" s="373"/>
      <c r="G30" s="374"/>
      <c r="P30" s="40" t="str">
        <f t="shared" si="2"/>
        <v>Brintbiler - kg</v>
      </c>
      <c r="Q30" s="146"/>
      <c r="R30" s="194">
        <v>0</v>
      </c>
      <c r="S30" s="372" t="s">
        <v>256</v>
      </c>
      <c r="T30" s="373"/>
      <c r="U30" s="373"/>
      <c r="V30" s="374"/>
      <c r="W30" s="148"/>
      <c r="X30" s="148"/>
      <c r="Y30" s="40" t="str">
        <f t="shared" si="3"/>
        <v>Brintbiler - kg</v>
      </c>
      <c r="Z30" s="153"/>
      <c r="AA30" s="194">
        <v>0</v>
      </c>
      <c r="AB30" s="372" t="s">
        <v>256</v>
      </c>
      <c r="AC30" s="373"/>
      <c r="AD30" s="373"/>
      <c r="AE30" s="374"/>
      <c r="AF30" s="148"/>
      <c r="AG30" s="145"/>
      <c r="AH30" s="179"/>
      <c r="AI30" s="180"/>
      <c r="AJ30" s="180"/>
      <c r="AK30" s="181"/>
    </row>
    <row r="31" spans="1:37" ht="15" x14ac:dyDescent="0.25">
      <c r="A31" s="40" t="s">
        <v>144</v>
      </c>
      <c r="B31" s="3" t="s">
        <v>97</v>
      </c>
      <c r="C31" s="150">
        <f>C33*C5</f>
        <v>2.3078937859048713E-4</v>
      </c>
      <c r="D31" s="375" t="s">
        <v>283</v>
      </c>
      <c r="E31" s="376"/>
      <c r="F31" s="376"/>
      <c r="G31" s="377"/>
      <c r="P31" s="40" t="str">
        <f t="shared" si="2"/>
        <v>Diesel - kr</v>
      </c>
      <c r="Q31" s="146" t="s">
        <v>97</v>
      </c>
      <c r="R31" s="34">
        <f>R33*R5</f>
        <v>2.0956000389465507E-4</v>
      </c>
      <c r="S31" s="375" t="s">
        <v>283</v>
      </c>
      <c r="T31" s="376"/>
      <c r="U31" s="376"/>
      <c r="V31" s="377"/>
      <c r="W31" s="148"/>
      <c r="X31" s="148"/>
      <c r="Y31" s="40" t="str">
        <f t="shared" si="3"/>
        <v>Diesel - kr</v>
      </c>
      <c r="Z31" s="153" t="s">
        <v>97</v>
      </c>
      <c r="AA31" s="150">
        <f>AA33*AA5</f>
        <v>2.1370064767762799E-4</v>
      </c>
      <c r="AB31" s="375" t="s">
        <v>283</v>
      </c>
      <c r="AC31" s="376"/>
      <c r="AD31" s="376"/>
      <c r="AE31" s="377"/>
      <c r="AF31" s="148"/>
      <c r="AG31" s="147"/>
      <c r="AH31" s="375"/>
      <c r="AI31" s="376"/>
      <c r="AJ31" s="376"/>
      <c r="AK31" s="377"/>
    </row>
    <row r="32" spans="1:37" ht="15" x14ac:dyDescent="0.25">
      <c r="A32" s="40" t="s">
        <v>145</v>
      </c>
      <c r="B32" s="3" t="s">
        <v>97</v>
      </c>
      <c r="C32" s="150">
        <f>C34*C4</f>
        <v>1.8160987326446557E-4</v>
      </c>
      <c r="D32" s="375" t="s">
        <v>283</v>
      </c>
      <c r="E32" s="376"/>
      <c r="F32" s="376"/>
      <c r="G32" s="377"/>
      <c r="P32" s="40" t="str">
        <f t="shared" si="2"/>
        <v>Benzin - kr</v>
      </c>
      <c r="Q32" s="146" t="s">
        <v>97</v>
      </c>
      <c r="R32" s="34">
        <f>R34*R4</f>
        <v>1.6748121215876531E-4</v>
      </c>
      <c r="S32" s="375" t="s">
        <v>283</v>
      </c>
      <c r="T32" s="376"/>
      <c r="U32" s="376"/>
      <c r="V32" s="377"/>
      <c r="W32" s="148"/>
      <c r="X32" s="148"/>
      <c r="Y32" s="40" t="str">
        <f t="shared" si="3"/>
        <v>Benzin - kr</v>
      </c>
      <c r="Z32" s="153" t="s">
        <v>97</v>
      </c>
      <c r="AA32" s="150">
        <f>AA34*AA4</f>
        <v>1.701099111046178E-4</v>
      </c>
      <c r="AB32" s="375" t="s">
        <v>283</v>
      </c>
      <c r="AC32" s="376"/>
      <c r="AD32" s="376"/>
      <c r="AE32" s="377"/>
      <c r="AF32" s="148"/>
      <c r="AG32" s="147"/>
      <c r="AH32" s="170"/>
      <c r="AI32" s="171"/>
      <c r="AJ32" s="171"/>
      <c r="AK32" s="172"/>
    </row>
    <row r="33" spans="1:37" ht="15" x14ac:dyDescent="0.25">
      <c r="A33" s="40" t="s">
        <v>146</v>
      </c>
      <c r="B33" s="3" t="s">
        <v>147</v>
      </c>
      <c r="C33" s="280">
        <v>0.102365596209676</v>
      </c>
      <c r="D33" s="375" t="s">
        <v>281</v>
      </c>
      <c r="E33" s="376"/>
      <c r="F33" s="376"/>
      <c r="G33" s="377"/>
      <c r="P33" s="40" t="str">
        <f t="shared" si="2"/>
        <v>Diesel - pris</v>
      </c>
      <c r="Q33" s="146" t="s">
        <v>147</v>
      </c>
      <c r="R33" s="150">
        <v>9.1124931032158574E-2</v>
      </c>
      <c r="S33" s="369" t="s">
        <v>148</v>
      </c>
      <c r="T33" s="370"/>
      <c r="U33" s="370"/>
      <c r="V33" s="371"/>
      <c r="W33" s="148"/>
      <c r="X33" s="148"/>
      <c r="Y33" s="40" t="str">
        <f t="shared" si="3"/>
        <v>Diesel - pris</v>
      </c>
      <c r="Z33" s="153" t="s">
        <v>147</v>
      </c>
      <c r="AA33" s="150">
        <v>9.2925445787549674E-2</v>
      </c>
      <c r="AB33" s="369" t="s">
        <v>148</v>
      </c>
      <c r="AC33" s="370"/>
      <c r="AD33" s="370"/>
      <c r="AE33" s="371"/>
      <c r="AF33" s="148"/>
      <c r="AG33" s="147"/>
      <c r="AH33" s="375" t="s">
        <v>148</v>
      </c>
      <c r="AI33" s="376"/>
      <c r="AJ33" s="376"/>
      <c r="AK33" s="377"/>
    </row>
    <row r="34" spans="1:37" ht="15" x14ac:dyDescent="0.25">
      <c r="A34" s="40" t="s">
        <v>149</v>
      </c>
      <c r="B34" s="3" t="s">
        <v>147</v>
      </c>
      <c r="C34" s="280">
        <v>8.9339764494522592E-2</v>
      </c>
      <c r="D34" s="402" t="s">
        <v>282</v>
      </c>
      <c r="E34" s="403"/>
      <c r="F34" s="403"/>
      <c r="G34" s="404"/>
      <c r="P34" s="40" t="str">
        <f t="shared" si="2"/>
        <v>Benzin - pris</v>
      </c>
      <c r="Q34" s="146" t="s">
        <v>147</v>
      </c>
      <c r="R34" s="177">
        <v>8.0772226746450584E-2</v>
      </c>
      <c r="S34" s="366" t="s">
        <v>150</v>
      </c>
      <c r="T34" s="367"/>
      <c r="U34" s="367"/>
      <c r="V34" s="368"/>
      <c r="W34" s="211"/>
      <c r="X34" s="211"/>
      <c r="Y34" s="156" t="str">
        <f t="shared" si="3"/>
        <v>Benzin - pris</v>
      </c>
      <c r="Z34" s="157" t="s">
        <v>147</v>
      </c>
      <c r="AA34" s="177">
        <v>8.2039986064440698E-2</v>
      </c>
      <c r="AB34" s="366" t="s">
        <v>150</v>
      </c>
      <c r="AC34" s="367"/>
      <c r="AD34" s="367"/>
      <c r="AE34" s="368"/>
      <c r="AF34" s="148"/>
      <c r="AG34" s="147"/>
      <c r="AH34" s="375" t="s">
        <v>150</v>
      </c>
      <c r="AI34" s="376"/>
      <c r="AJ34" s="376"/>
      <c r="AK34" s="377"/>
    </row>
    <row r="35" spans="1:37" ht="15" x14ac:dyDescent="0.25">
      <c r="A35" s="187" t="s">
        <v>151</v>
      </c>
      <c r="B35" s="3" t="s">
        <v>97</v>
      </c>
      <c r="C35" s="194">
        <v>0</v>
      </c>
      <c r="D35" s="384" t="s">
        <v>279</v>
      </c>
      <c r="E35" s="385"/>
      <c r="F35" s="385"/>
      <c r="G35" s="386"/>
      <c r="P35" s="40" t="str">
        <f t="shared" si="2"/>
        <v>Biomasse - tons</v>
      </c>
      <c r="Q35" s="3" t="s">
        <v>97</v>
      </c>
      <c r="R35" s="193">
        <v>0</v>
      </c>
      <c r="S35" s="384" t="s">
        <v>279</v>
      </c>
      <c r="T35" s="385"/>
      <c r="U35" s="385"/>
      <c r="V35" s="386"/>
      <c r="W35" s="211"/>
      <c r="X35" s="211"/>
      <c r="Y35" s="40" t="str">
        <f t="shared" si="3"/>
        <v>Biomasse - tons</v>
      </c>
      <c r="Z35" s="3" t="s">
        <v>97</v>
      </c>
      <c r="AA35" s="193">
        <v>0</v>
      </c>
      <c r="AB35" s="384" t="s">
        <v>279</v>
      </c>
      <c r="AC35" s="385"/>
      <c r="AD35" s="385"/>
      <c r="AE35" s="386"/>
      <c r="AF35" s="211"/>
      <c r="AG35" s="155"/>
      <c r="AH35" s="154"/>
      <c r="AI35" s="154"/>
      <c r="AJ35" s="154"/>
      <c r="AK35" s="154"/>
    </row>
    <row r="36" spans="1:37" ht="15" x14ac:dyDescent="0.25">
      <c r="A36" s="186" t="s">
        <v>250</v>
      </c>
      <c r="B36" s="146" t="s">
        <v>97</v>
      </c>
      <c r="C36" s="194">
        <v>0</v>
      </c>
      <c r="D36" s="384" t="s">
        <v>279</v>
      </c>
      <c r="E36" s="385"/>
      <c r="F36" s="385"/>
      <c r="G36" s="386"/>
      <c r="P36" s="40" t="str">
        <f t="shared" si="2"/>
        <v>Biogas - kWh</v>
      </c>
      <c r="Q36" s="146" t="s">
        <v>97</v>
      </c>
      <c r="R36" s="193">
        <v>0</v>
      </c>
      <c r="S36" s="384" t="s">
        <v>279</v>
      </c>
      <c r="T36" s="385"/>
      <c r="U36" s="385"/>
      <c r="V36" s="386"/>
      <c r="W36" s="211"/>
      <c r="X36" s="211"/>
      <c r="Y36" s="40" t="str">
        <f t="shared" si="3"/>
        <v>Biogas - kWh</v>
      </c>
      <c r="Z36" s="146" t="s">
        <v>97</v>
      </c>
      <c r="AA36" s="193">
        <v>0</v>
      </c>
      <c r="AB36" s="384" t="s">
        <v>279</v>
      </c>
      <c r="AC36" s="385"/>
      <c r="AD36" s="385"/>
      <c r="AE36" s="386"/>
      <c r="AF36" s="185"/>
      <c r="AG36" s="155"/>
      <c r="AH36" s="154"/>
      <c r="AI36" s="154"/>
      <c r="AJ36" s="154"/>
      <c r="AK36" s="154"/>
    </row>
    <row r="37" spans="1:37" x14ac:dyDescent="0.2">
      <c r="B37" s="1"/>
      <c r="Q37" s="1"/>
    </row>
    <row r="38" spans="1:37" ht="15" x14ac:dyDescent="0.25">
      <c r="A38" s="35" t="s">
        <v>152</v>
      </c>
      <c r="P38" s="35" t="s">
        <v>152</v>
      </c>
      <c r="Y38" s="35" t="s">
        <v>153</v>
      </c>
    </row>
    <row r="39" spans="1:37" ht="15" x14ac:dyDescent="0.25">
      <c r="A39" s="40" t="s">
        <v>154</v>
      </c>
      <c r="B39" s="3" t="s">
        <v>155</v>
      </c>
      <c r="C39" s="281">
        <v>1</v>
      </c>
      <c r="D39" s="378"/>
      <c r="E39" s="379"/>
      <c r="F39" s="379"/>
      <c r="G39" s="380"/>
      <c r="P39" s="40" t="s">
        <v>154</v>
      </c>
      <c r="Q39" s="3" t="s">
        <v>155</v>
      </c>
      <c r="R39" s="258">
        <v>1</v>
      </c>
      <c r="S39" s="378"/>
      <c r="T39" s="379"/>
      <c r="U39" s="379"/>
      <c r="V39" s="380"/>
      <c r="Y39" s="40" t="s">
        <v>154</v>
      </c>
      <c r="Z39" s="3" t="s">
        <v>155</v>
      </c>
      <c r="AA39" s="258">
        <v>1</v>
      </c>
      <c r="AB39" s="378"/>
      <c r="AC39" s="379"/>
      <c r="AD39" s="379"/>
      <c r="AE39" s="380"/>
      <c r="AG39" s="41" t="s">
        <v>156</v>
      </c>
      <c r="AH39" s="387"/>
      <c r="AI39" s="388"/>
      <c r="AJ39" s="388"/>
      <c r="AK39" s="389"/>
    </row>
    <row r="40" spans="1:37" ht="15" x14ac:dyDescent="0.25">
      <c r="A40" s="40" t="s">
        <v>157</v>
      </c>
      <c r="B40" s="3" t="s">
        <v>158</v>
      </c>
      <c r="C40" s="282">
        <v>0.3</v>
      </c>
      <c r="D40" s="378"/>
      <c r="E40" s="379"/>
      <c r="F40" s="379"/>
      <c r="G40" s="380"/>
      <c r="P40" s="40" t="s">
        <v>157</v>
      </c>
      <c r="Q40" s="3" t="s">
        <v>158</v>
      </c>
      <c r="R40" s="259">
        <v>0.3</v>
      </c>
      <c r="S40" s="378"/>
      <c r="T40" s="379"/>
      <c r="U40" s="379"/>
      <c r="V40" s="380"/>
      <c r="Y40" s="40" t="s">
        <v>157</v>
      </c>
      <c r="Z40" s="3" t="s">
        <v>158</v>
      </c>
      <c r="AA40" s="259">
        <v>0.3</v>
      </c>
      <c r="AB40" s="378"/>
      <c r="AC40" s="379"/>
      <c r="AD40" s="379"/>
      <c r="AE40" s="380"/>
      <c r="AG40" s="41" t="s">
        <v>159</v>
      </c>
      <c r="AH40" s="387"/>
      <c r="AI40" s="388"/>
      <c r="AJ40" s="388"/>
      <c r="AK40" s="389"/>
    </row>
    <row r="41" spans="1:37" ht="15" x14ac:dyDescent="0.25">
      <c r="A41" s="40" t="s">
        <v>160</v>
      </c>
      <c r="B41" s="3" t="s">
        <v>161</v>
      </c>
      <c r="C41" s="282">
        <v>1.5713999999999999</v>
      </c>
      <c r="D41" s="378"/>
      <c r="E41" s="379"/>
      <c r="F41" s="379"/>
      <c r="G41" s="380"/>
      <c r="P41" s="40" t="s">
        <v>160</v>
      </c>
      <c r="Q41" s="3" t="s">
        <v>161</v>
      </c>
      <c r="R41" s="259">
        <v>1.5713999999999999</v>
      </c>
      <c r="S41" s="378"/>
      <c r="T41" s="379"/>
      <c r="U41" s="379"/>
      <c r="V41" s="380"/>
      <c r="Y41" s="40" t="s">
        <v>160</v>
      </c>
      <c r="Z41" s="3" t="s">
        <v>161</v>
      </c>
      <c r="AA41" s="259">
        <v>1.5713999999999999</v>
      </c>
      <c r="AB41" s="378"/>
      <c r="AC41" s="379"/>
      <c r="AD41" s="379"/>
      <c r="AE41" s="380"/>
      <c r="AG41" s="41" t="s">
        <v>162</v>
      </c>
      <c r="AH41" s="387"/>
      <c r="AI41" s="388"/>
      <c r="AJ41" s="388"/>
      <c r="AK41" s="389"/>
    </row>
    <row r="42" spans="1:37" ht="15" x14ac:dyDescent="0.25">
      <c r="A42" s="40" t="s">
        <v>163</v>
      </c>
      <c r="B42" s="3" t="s">
        <v>164</v>
      </c>
      <c r="C42" s="282">
        <v>7.4999999999999997E-3</v>
      </c>
      <c r="D42" s="378"/>
      <c r="E42" s="379"/>
      <c r="F42" s="379"/>
      <c r="G42" s="380"/>
      <c r="P42" s="40" t="s">
        <v>163</v>
      </c>
      <c r="Q42" s="3" t="s">
        <v>164</v>
      </c>
      <c r="R42" s="259">
        <v>7.4999999999999997E-3</v>
      </c>
      <c r="S42" s="378"/>
      <c r="T42" s="379"/>
      <c r="U42" s="379"/>
      <c r="V42" s="380"/>
      <c r="Y42" s="40" t="s">
        <v>163</v>
      </c>
      <c r="Z42" s="3" t="s">
        <v>164</v>
      </c>
      <c r="AA42" s="259">
        <v>7.4999999999999997E-3</v>
      </c>
      <c r="AB42" s="378"/>
      <c r="AC42" s="379"/>
      <c r="AD42" s="379"/>
      <c r="AE42" s="380"/>
      <c r="AG42" s="41" t="s">
        <v>165</v>
      </c>
      <c r="AH42" s="387"/>
      <c r="AI42" s="388"/>
      <c r="AJ42" s="388"/>
      <c r="AK42" s="389"/>
    </row>
    <row r="43" spans="1:37" ht="15" x14ac:dyDescent="0.25">
      <c r="A43" s="40" t="s">
        <v>166</v>
      </c>
      <c r="B43" s="3" t="s">
        <v>167</v>
      </c>
      <c r="C43" s="282">
        <v>0.01</v>
      </c>
      <c r="D43" s="378"/>
      <c r="E43" s="379"/>
      <c r="F43" s="379"/>
      <c r="G43" s="380"/>
      <c r="P43" s="40" t="s">
        <v>166</v>
      </c>
      <c r="Q43" s="3" t="s">
        <v>167</v>
      </c>
      <c r="R43" s="259">
        <v>0.01</v>
      </c>
      <c r="S43" s="378"/>
      <c r="T43" s="379"/>
      <c r="U43" s="379"/>
      <c r="V43" s="380"/>
      <c r="Y43" s="40" t="s">
        <v>166</v>
      </c>
      <c r="Z43" s="3" t="s">
        <v>167</v>
      </c>
      <c r="AA43" s="259">
        <v>0.01</v>
      </c>
      <c r="AB43" s="378"/>
      <c r="AC43" s="379"/>
      <c r="AD43" s="379"/>
      <c r="AE43" s="380"/>
      <c r="AG43" s="41" t="s">
        <v>165</v>
      </c>
      <c r="AH43" s="387"/>
      <c r="AI43" s="388"/>
      <c r="AJ43" s="388"/>
      <c r="AK43" s="389"/>
    </row>
    <row r="44" spans="1:37" ht="15" x14ac:dyDescent="0.25">
      <c r="A44" s="40" t="s">
        <v>168</v>
      </c>
      <c r="B44" s="5" t="s">
        <v>169</v>
      </c>
      <c r="C44" s="282">
        <v>296</v>
      </c>
      <c r="D44" s="378"/>
      <c r="E44" s="379"/>
      <c r="F44" s="379"/>
      <c r="G44" s="380"/>
      <c r="P44" s="40" t="s">
        <v>168</v>
      </c>
      <c r="Q44" s="5" t="s">
        <v>169</v>
      </c>
      <c r="R44" s="259">
        <v>296</v>
      </c>
      <c r="S44" s="378"/>
      <c r="T44" s="379"/>
      <c r="U44" s="379"/>
      <c r="V44" s="380"/>
      <c r="Y44" s="40" t="s">
        <v>168</v>
      </c>
      <c r="Z44" s="5" t="s">
        <v>169</v>
      </c>
      <c r="AA44" s="259">
        <v>296</v>
      </c>
      <c r="AB44" s="378"/>
      <c r="AC44" s="379"/>
      <c r="AD44" s="379"/>
      <c r="AE44" s="380"/>
      <c r="AG44" s="40" t="s">
        <v>162</v>
      </c>
      <c r="AH44" s="387"/>
      <c r="AI44" s="388"/>
      <c r="AJ44" s="388"/>
      <c r="AK44" s="389"/>
    </row>
    <row r="45" spans="1:37" ht="15" x14ac:dyDescent="0.25">
      <c r="A45" s="40" t="s">
        <v>170</v>
      </c>
      <c r="B45" s="3" t="s">
        <v>171</v>
      </c>
      <c r="C45" s="281">
        <f>N_cons_settlement*EF_N2O_mineral_fertilser*N2O_Atomic_weight</f>
        <v>1.5713999999999999E-2</v>
      </c>
      <c r="D45" s="378"/>
      <c r="E45" s="379"/>
      <c r="F45" s="379"/>
      <c r="G45" s="380"/>
      <c r="P45" s="40" t="s">
        <v>170</v>
      </c>
      <c r="Q45" s="3" t="s">
        <v>171</v>
      </c>
      <c r="R45" s="258">
        <f>N_cons_settlement*EF_N2O_mineral_fertilser*N2O_Atomic_weight</f>
        <v>1.5713999999999999E-2</v>
      </c>
      <c r="S45" s="378"/>
      <c r="T45" s="379"/>
      <c r="U45" s="379"/>
      <c r="V45" s="380"/>
      <c r="Y45" s="40" t="s">
        <v>170</v>
      </c>
      <c r="Z45" s="3" t="s">
        <v>171</v>
      </c>
      <c r="AA45" s="258">
        <f>N_cons_settlement*EF_N2O_mineral_fertilser*N2O_Atomic_weight</f>
        <v>1.5713999999999999E-2</v>
      </c>
      <c r="AB45" s="378"/>
      <c r="AC45" s="379"/>
      <c r="AD45" s="379"/>
      <c r="AE45" s="380"/>
      <c r="AG45" s="41" t="s">
        <v>156</v>
      </c>
      <c r="AH45" s="387"/>
      <c r="AI45" s="388"/>
      <c r="AJ45" s="388"/>
      <c r="AK45" s="389"/>
    </row>
    <row r="46" spans="1:37" ht="15" x14ac:dyDescent="0.25">
      <c r="A46" s="40" t="s">
        <v>172</v>
      </c>
      <c r="B46" s="3" t="s">
        <v>173</v>
      </c>
      <c r="C46" s="281">
        <f>N2O_sett_fert*GWP_N2O+N_cons_settlement*EF_leaching_inorganic_N*EF_N2O_leaching*N2O_Atomic_weight*GWP_N2O</f>
        <v>5.6978963999999994</v>
      </c>
      <c r="D46" s="378"/>
      <c r="E46" s="379"/>
      <c r="F46" s="379"/>
      <c r="G46" s="380"/>
      <c r="P46" s="40" t="s">
        <v>172</v>
      </c>
      <c r="Q46" s="3" t="s">
        <v>173</v>
      </c>
      <c r="R46" s="258">
        <f>N2O_sett_fert*GWP_N2O+N_cons_settlement*EF_leaching_inorganic_N*EF_N2O_leaching*N2O_Atomic_weight*GWP_N2O</f>
        <v>5.6978963999999994</v>
      </c>
      <c r="S46" s="378"/>
      <c r="T46" s="379"/>
      <c r="U46" s="379"/>
      <c r="V46" s="380"/>
      <c r="Y46" s="40" t="s">
        <v>172</v>
      </c>
      <c r="Z46" s="3" t="s">
        <v>173</v>
      </c>
      <c r="AA46" s="258">
        <f>N2O_sett_fert*GWP_N2O+N_cons_settlement*EF_leaching_inorganic_N*EF_N2O_leaching*N2O_Atomic_weight*GWP_N2O</f>
        <v>5.6978963999999994</v>
      </c>
      <c r="AB46" s="378"/>
      <c r="AC46" s="379"/>
      <c r="AD46" s="379"/>
      <c r="AE46" s="380"/>
      <c r="AG46" s="41" t="s">
        <v>174</v>
      </c>
      <c r="AH46" s="387"/>
      <c r="AI46" s="388"/>
      <c r="AJ46" s="388"/>
      <c r="AK46" s="389"/>
    </row>
    <row r="47" spans="1:37" ht="15" x14ac:dyDescent="0.25">
      <c r="A47" s="40" t="s">
        <v>175</v>
      </c>
      <c r="B47" s="3" t="s">
        <v>176</v>
      </c>
      <c r="C47" s="281">
        <f>CO2_sett_min_fer</f>
        <v>5.6978963999999994</v>
      </c>
      <c r="D47" s="378"/>
      <c r="E47" s="379"/>
      <c r="F47" s="379"/>
      <c r="G47" s="380"/>
      <c r="P47" s="40" t="s">
        <v>175</v>
      </c>
      <c r="Q47" s="3" t="s">
        <v>176</v>
      </c>
      <c r="R47" s="258">
        <f>CO2_sett_min_fer</f>
        <v>5.6978963999999994</v>
      </c>
      <c r="S47" s="378"/>
      <c r="T47" s="379"/>
      <c r="U47" s="379"/>
      <c r="V47" s="380"/>
      <c r="Y47" s="40" t="s">
        <v>175</v>
      </c>
      <c r="Z47" s="3" t="s">
        <v>176</v>
      </c>
      <c r="AA47" s="258">
        <f>CO2_sett_min_fer</f>
        <v>5.6978963999999994</v>
      </c>
      <c r="AB47" s="378"/>
      <c r="AC47" s="379"/>
      <c r="AD47" s="379"/>
      <c r="AE47" s="380"/>
      <c r="AG47" s="41" t="s">
        <v>177</v>
      </c>
      <c r="AH47" s="387" t="s">
        <v>178</v>
      </c>
      <c r="AI47" s="388"/>
      <c r="AJ47" s="388"/>
      <c r="AK47" s="389"/>
    </row>
    <row r="48" spans="1:37" ht="15" x14ac:dyDescent="0.25">
      <c r="B48" s="1"/>
      <c r="C48" s="283"/>
      <c r="Q48" s="1"/>
      <c r="R48" s="260"/>
      <c r="Z48" s="1"/>
      <c r="AA48" s="260"/>
    </row>
    <row r="49" spans="1:37" ht="15" x14ac:dyDescent="0.25">
      <c r="A49" s="35" t="s">
        <v>179</v>
      </c>
      <c r="B49" s="1"/>
      <c r="C49" s="283"/>
      <c r="P49" s="35" t="s">
        <v>179</v>
      </c>
      <c r="Q49" s="1"/>
      <c r="R49" s="261"/>
      <c r="Y49" s="35" t="s">
        <v>179</v>
      </c>
      <c r="Z49" s="1"/>
      <c r="AA49" s="261"/>
      <c r="AG49" s="43"/>
    </row>
    <row r="50" spans="1:37" ht="15" x14ac:dyDescent="0.25">
      <c r="A50" s="40" t="s">
        <v>180</v>
      </c>
      <c r="B50" s="3" t="s">
        <v>181</v>
      </c>
      <c r="C50" s="281">
        <v>1</v>
      </c>
      <c r="D50" s="378"/>
      <c r="E50" s="379"/>
      <c r="F50" s="379"/>
      <c r="G50" s="380"/>
      <c r="P50" s="40" t="s">
        <v>180</v>
      </c>
      <c r="Q50" s="3" t="s">
        <v>181</v>
      </c>
      <c r="R50" s="258">
        <v>1</v>
      </c>
      <c r="S50" s="378"/>
      <c r="T50" s="379"/>
      <c r="U50" s="379"/>
      <c r="V50" s="380"/>
      <c r="Y50" s="40" t="s">
        <v>180</v>
      </c>
      <c r="Z50" s="3" t="s">
        <v>181</v>
      </c>
      <c r="AA50" s="258">
        <v>1</v>
      </c>
      <c r="AB50" s="378"/>
      <c r="AC50" s="379"/>
      <c r="AD50" s="379"/>
      <c r="AE50" s="380"/>
      <c r="AG50" s="41" t="s">
        <v>57</v>
      </c>
      <c r="AH50" s="387"/>
      <c r="AI50" s="388"/>
      <c r="AJ50" s="388"/>
      <c r="AK50" s="389"/>
    </row>
    <row r="51" spans="1:37" ht="15" x14ac:dyDescent="0.25">
      <c r="A51" s="40" t="s">
        <v>182</v>
      </c>
      <c r="B51" s="3" t="s">
        <v>183</v>
      </c>
      <c r="C51" s="282">
        <v>0.01</v>
      </c>
      <c r="D51" s="378"/>
      <c r="E51" s="379"/>
      <c r="F51" s="379"/>
      <c r="G51" s="380"/>
      <c r="P51" s="40" t="s">
        <v>182</v>
      </c>
      <c r="Q51" s="3" t="s">
        <v>183</v>
      </c>
      <c r="R51" s="259">
        <v>0.01</v>
      </c>
      <c r="S51" s="378"/>
      <c r="T51" s="379"/>
      <c r="U51" s="379"/>
      <c r="V51" s="380"/>
      <c r="Y51" s="40" t="s">
        <v>182</v>
      </c>
      <c r="Z51" s="3" t="s">
        <v>183</v>
      </c>
      <c r="AA51" s="259">
        <v>0.01</v>
      </c>
      <c r="AB51" s="378"/>
      <c r="AC51" s="379"/>
      <c r="AD51" s="379"/>
      <c r="AE51" s="380"/>
      <c r="AG51" s="41" t="s">
        <v>165</v>
      </c>
      <c r="AH51" s="387"/>
      <c r="AI51" s="388"/>
      <c r="AJ51" s="388"/>
      <c r="AK51" s="389"/>
    </row>
    <row r="52" spans="1:37" ht="15" x14ac:dyDescent="0.25">
      <c r="A52" s="40" t="s">
        <v>160</v>
      </c>
      <c r="B52" s="3" t="s">
        <v>161</v>
      </c>
      <c r="C52" s="282">
        <v>1.5713999999999999</v>
      </c>
      <c r="D52" s="378"/>
      <c r="E52" s="379"/>
      <c r="F52" s="379"/>
      <c r="G52" s="380"/>
      <c r="P52" s="40" t="s">
        <v>160</v>
      </c>
      <c r="Q52" s="3" t="s">
        <v>161</v>
      </c>
      <c r="R52" s="259">
        <v>1.5713999999999999</v>
      </c>
      <c r="S52" s="378"/>
      <c r="T52" s="379"/>
      <c r="U52" s="379"/>
      <c r="V52" s="380"/>
      <c r="Y52" s="40" t="s">
        <v>160</v>
      </c>
      <c r="Z52" s="3" t="s">
        <v>161</v>
      </c>
      <c r="AA52" s="259">
        <v>1.5713999999999999</v>
      </c>
      <c r="AB52" s="378"/>
      <c r="AC52" s="379"/>
      <c r="AD52" s="379"/>
      <c r="AE52" s="380"/>
      <c r="AG52" s="41" t="s">
        <v>162</v>
      </c>
      <c r="AH52" s="387"/>
      <c r="AI52" s="388"/>
      <c r="AJ52" s="388"/>
      <c r="AK52" s="389"/>
    </row>
    <row r="53" spans="1:37" ht="15" x14ac:dyDescent="0.25">
      <c r="A53" s="40" t="s">
        <v>184</v>
      </c>
      <c r="B53" s="3" t="s">
        <v>185</v>
      </c>
      <c r="C53" s="282">
        <v>200</v>
      </c>
      <c r="D53" s="378"/>
      <c r="E53" s="379"/>
      <c r="F53" s="379"/>
      <c r="G53" s="380"/>
      <c r="P53" s="40" t="s">
        <v>184</v>
      </c>
      <c r="Q53" s="3" t="s">
        <v>185</v>
      </c>
      <c r="R53" s="259">
        <v>200</v>
      </c>
      <c r="S53" s="378"/>
      <c r="T53" s="379"/>
      <c r="U53" s="379"/>
      <c r="V53" s="380"/>
      <c r="Y53" s="40" t="s">
        <v>184</v>
      </c>
      <c r="Z53" s="3" t="s">
        <v>185</v>
      </c>
      <c r="AA53" s="259">
        <v>200</v>
      </c>
      <c r="AB53" s="378"/>
      <c r="AC53" s="379"/>
      <c r="AD53" s="379"/>
      <c r="AE53" s="380"/>
      <c r="AG53" s="41" t="s">
        <v>186</v>
      </c>
      <c r="AH53" s="387"/>
      <c r="AI53" s="388"/>
      <c r="AJ53" s="388"/>
      <c r="AK53" s="389"/>
    </row>
    <row r="54" spans="1:37" ht="15" x14ac:dyDescent="0.25">
      <c r="A54" s="40" t="s">
        <v>187</v>
      </c>
      <c r="B54" s="3" t="s">
        <v>188</v>
      </c>
      <c r="C54" s="282">
        <v>0.5</v>
      </c>
      <c r="D54" s="378"/>
      <c r="E54" s="379"/>
      <c r="F54" s="379"/>
      <c r="G54" s="380"/>
      <c r="P54" s="40" t="s">
        <v>187</v>
      </c>
      <c r="Q54" s="3" t="s">
        <v>188</v>
      </c>
      <c r="R54" s="259">
        <v>0.5</v>
      </c>
      <c r="S54" s="378"/>
      <c r="T54" s="379"/>
      <c r="U54" s="379"/>
      <c r="V54" s="380"/>
      <c r="Y54" s="40" t="s">
        <v>187</v>
      </c>
      <c r="Z54" s="3" t="s">
        <v>188</v>
      </c>
      <c r="AA54" s="259">
        <v>0.5</v>
      </c>
      <c r="AB54" s="378"/>
      <c r="AC54" s="379"/>
      <c r="AD54" s="379"/>
      <c r="AE54" s="380"/>
      <c r="AG54" s="41" t="s">
        <v>189</v>
      </c>
      <c r="AH54" s="387"/>
      <c r="AI54" s="388"/>
      <c r="AJ54" s="388"/>
      <c r="AK54" s="389"/>
    </row>
    <row r="55" spans="1:37" ht="15" x14ac:dyDescent="0.25">
      <c r="A55" s="40" t="s">
        <v>190</v>
      </c>
      <c r="B55" s="3" t="s">
        <v>191</v>
      </c>
      <c r="C55" s="282">
        <v>0.02</v>
      </c>
      <c r="D55" s="378"/>
      <c r="E55" s="379"/>
      <c r="F55" s="379"/>
      <c r="G55" s="380"/>
      <c r="P55" s="40" t="s">
        <v>190</v>
      </c>
      <c r="Q55" s="3" t="s">
        <v>191</v>
      </c>
      <c r="R55" s="259">
        <v>0.02</v>
      </c>
      <c r="S55" s="378"/>
      <c r="T55" s="379"/>
      <c r="U55" s="379"/>
      <c r="V55" s="380"/>
      <c r="Y55" s="40" t="s">
        <v>190</v>
      </c>
      <c r="Z55" s="3" t="s">
        <v>191</v>
      </c>
      <c r="AA55" s="259">
        <v>0.02</v>
      </c>
      <c r="AB55" s="378"/>
      <c r="AC55" s="379"/>
      <c r="AD55" s="379"/>
      <c r="AE55" s="380"/>
      <c r="AG55" s="41" t="s">
        <v>189</v>
      </c>
      <c r="AH55" s="387"/>
      <c r="AI55" s="388"/>
      <c r="AJ55" s="388"/>
      <c r="AK55" s="389"/>
    </row>
    <row r="56" spans="1:37" ht="15" x14ac:dyDescent="0.25">
      <c r="A56" s="40" t="s">
        <v>192</v>
      </c>
      <c r="B56" s="3" t="s">
        <v>193</v>
      </c>
      <c r="C56" s="282">
        <v>0.57999999999999996</v>
      </c>
      <c r="D56" s="378"/>
      <c r="E56" s="379"/>
      <c r="F56" s="379"/>
      <c r="G56" s="380"/>
      <c r="P56" s="40" t="s">
        <v>192</v>
      </c>
      <c r="Q56" s="3" t="s">
        <v>193</v>
      </c>
      <c r="R56" s="259">
        <v>0.57999999999999996</v>
      </c>
      <c r="S56" s="378"/>
      <c r="T56" s="379"/>
      <c r="U56" s="379"/>
      <c r="V56" s="380"/>
      <c r="Y56" s="40" t="s">
        <v>192</v>
      </c>
      <c r="Z56" s="3" t="s">
        <v>193</v>
      </c>
      <c r="AA56" s="259">
        <v>0.57999999999999996</v>
      </c>
      <c r="AB56" s="378"/>
      <c r="AC56" s="379"/>
      <c r="AD56" s="379"/>
      <c r="AE56" s="380"/>
      <c r="AG56" s="41" t="s">
        <v>194</v>
      </c>
      <c r="AH56" s="387"/>
      <c r="AI56" s="388"/>
      <c r="AJ56" s="388"/>
      <c r="AK56" s="389"/>
    </row>
    <row r="57" spans="1:37" ht="15" x14ac:dyDescent="0.25">
      <c r="A57" s="40" t="s">
        <v>195</v>
      </c>
      <c r="B57" s="3" t="s">
        <v>196</v>
      </c>
      <c r="C57" s="282">
        <v>1E-4</v>
      </c>
      <c r="D57" s="378"/>
      <c r="E57" s="379"/>
      <c r="F57" s="379"/>
      <c r="G57" s="380"/>
      <c r="P57" s="40" t="s">
        <v>195</v>
      </c>
      <c r="Q57" s="3" t="s">
        <v>196</v>
      </c>
      <c r="R57" s="259">
        <v>1E-4</v>
      </c>
      <c r="S57" s="378"/>
      <c r="T57" s="379"/>
      <c r="U57" s="379"/>
      <c r="V57" s="380"/>
      <c r="Y57" s="40" t="s">
        <v>195</v>
      </c>
      <c r="Z57" s="3" t="s">
        <v>196</v>
      </c>
      <c r="AA57" s="259">
        <v>1E-4</v>
      </c>
      <c r="AB57" s="378"/>
      <c r="AC57" s="379"/>
      <c r="AD57" s="379"/>
      <c r="AE57" s="380"/>
      <c r="AG57" s="41" t="s">
        <v>197</v>
      </c>
      <c r="AH57" s="387"/>
      <c r="AI57" s="388"/>
      <c r="AJ57" s="388"/>
      <c r="AK57" s="389"/>
    </row>
    <row r="58" spans="1:37" ht="15" x14ac:dyDescent="0.25">
      <c r="A58" s="40" t="s">
        <v>168</v>
      </c>
      <c r="B58" s="5" t="s">
        <v>169</v>
      </c>
      <c r="C58" s="282">
        <v>296</v>
      </c>
      <c r="D58" s="378"/>
      <c r="E58" s="379"/>
      <c r="F58" s="379"/>
      <c r="G58" s="380"/>
      <c r="P58" s="40" t="s">
        <v>168</v>
      </c>
      <c r="Q58" s="5" t="s">
        <v>169</v>
      </c>
      <c r="R58" s="259">
        <v>296</v>
      </c>
      <c r="S58" s="378"/>
      <c r="T58" s="379"/>
      <c r="U58" s="379"/>
      <c r="V58" s="380"/>
      <c r="Y58" s="40" t="s">
        <v>168</v>
      </c>
      <c r="Z58" s="5" t="s">
        <v>169</v>
      </c>
      <c r="AA58" s="259">
        <v>296</v>
      </c>
      <c r="AB58" s="378"/>
      <c r="AC58" s="379"/>
      <c r="AD58" s="379"/>
      <c r="AE58" s="380"/>
      <c r="AG58" s="40" t="s">
        <v>162</v>
      </c>
      <c r="AH58" s="387"/>
      <c r="AI58" s="388"/>
      <c r="AJ58" s="388"/>
      <c r="AK58" s="389"/>
    </row>
    <row r="59" spans="1:37" ht="15" x14ac:dyDescent="0.25">
      <c r="A59" s="3" t="s">
        <v>198</v>
      </c>
      <c r="B59" s="3" t="s">
        <v>199</v>
      </c>
      <c r="C59" s="282">
        <f>44/12</f>
        <v>3.6666666666666665</v>
      </c>
      <c r="D59" s="378"/>
      <c r="E59" s="379"/>
      <c r="F59" s="379"/>
      <c r="G59" s="380"/>
      <c r="P59" s="3" t="s">
        <v>198</v>
      </c>
      <c r="Q59" s="3" t="s">
        <v>199</v>
      </c>
      <c r="R59" s="259">
        <f>44/12</f>
        <v>3.6666666666666665</v>
      </c>
      <c r="S59" s="378"/>
      <c r="T59" s="379"/>
      <c r="U59" s="379"/>
      <c r="V59" s="380"/>
      <c r="Y59" s="3" t="s">
        <v>198</v>
      </c>
      <c r="Z59" s="3" t="s">
        <v>199</v>
      </c>
      <c r="AA59" s="259">
        <f>44/12</f>
        <v>3.6666666666666665</v>
      </c>
      <c r="AB59" s="378"/>
      <c r="AC59" s="379"/>
      <c r="AD59" s="379"/>
      <c r="AE59" s="380"/>
      <c r="AG59" s="41" t="s">
        <v>162</v>
      </c>
      <c r="AH59" s="387"/>
      <c r="AI59" s="388"/>
      <c r="AJ59" s="388"/>
      <c r="AK59" s="389"/>
    </row>
    <row r="60" spans="1:37" ht="15" x14ac:dyDescent="0.25">
      <c r="A60" s="40" t="s">
        <v>200</v>
      </c>
      <c r="B60" s="3" t="s">
        <v>201</v>
      </c>
      <c r="C60" s="281">
        <f>(SP_municipality_m3)*Spagnum_density*Spagnum_dry_matter*Spagnum_C_fraction*(1-Spagnum_ash_content)*C_CO2_conversion</f>
        <v>208.4133333333333</v>
      </c>
      <c r="D60" s="378"/>
      <c r="E60" s="379"/>
      <c r="F60" s="379"/>
      <c r="G60" s="380"/>
      <c r="P60" s="40" t="s">
        <v>200</v>
      </c>
      <c r="Q60" s="3" t="s">
        <v>201</v>
      </c>
      <c r="R60" s="258">
        <f>(SP_municipality_m3)*Spagnum_density*Spagnum_dry_matter*Spagnum_C_fraction*(1-Spagnum_ash_content)*C_CO2_conversion</f>
        <v>208.4133333333333</v>
      </c>
      <c r="S60" s="378"/>
      <c r="T60" s="379"/>
      <c r="U60" s="379"/>
      <c r="V60" s="380"/>
      <c r="Y60" s="40" t="s">
        <v>200</v>
      </c>
      <c r="Z60" s="3" t="s">
        <v>201</v>
      </c>
      <c r="AA60" s="258">
        <f>(SP_municipality_m3)*Spagnum_density*Spagnum_dry_matter*Spagnum_C_fraction*(1-Spagnum_ash_content)*C_CO2_conversion</f>
        <v>208.4133333333333</v>
      </c>
      <c r="AB60" s="378"/>
      <c r="AC60" s="379"/>
      <c r="AD60" s="379"/>
      <c r="AE60" s="380"/>
      <c r="AG60" s="41" t="s">
        <v>202</v>
      </c>
      <c r="AH60" s="387"/>
      <c r="AI60" s="388"/>
      <c r="AJ60" s="388"/>
      <c r="AK60" s="389"/>
    </row>
    <row r="61" spans="1:37" ht="15" x14ac:dyDescent="0.25">
      <c r="A61" s="40" t="s">
        <v>203</v>
      </c>
      <c r="B61" s="3" t="s">
        <v>204</v>
      </c>
      <c r="C61" s="281">
        <f>(SP_municipality_m3)*Spagnum_density*Spagnum_dry_matter*(1-Spagnum_ash_content)*Spagnum_N_fraction*EF_N2O_other_nitrogen*N2O_Atomic_weight</f>
        <v>1.539972E-4</v>
      </c>
      <c r="D61" s="378"/>
      <c r="E61" s="379"/>
      <c r="F61" s="379"/>
      <c r="G61" s="380"/>
      <c r="P61" s="40" t="s">
        <v>203</v>
      </c>
      <c r="Q61" s="3" t="s">
        <v>204</v>
      </c>
      <c r="R61" s="258">
        <f>(SP_municipality_m3)*Spagnum_density*Spagnum_dry_matter*(1-Spagnum_ash_content)*Spagnum_N_fraction*EF_N2O_other_nitrogen*N2O_Atomic_weight</f>
        <v>1.539972E-4</v>
      </c>
      <c r="S61" s="378"/>
      <c r="T61" s="379"/>
      <c r="U61" s="379"/>
      <c r="V61" s="380"/>
      <c r="Y61" s="40" t="s">
        <v>203</v>
      </c>
      <c r="Z61" s="3" t="s">
        <v>204</v>
      </c>
      <c r="AA61" s="258">
        <f>(SP_municipality_m3)*Spagnum_density*Spagnum_dry_matter*(1-Spagnum_ash_content)*Spagnum_N_fraction*EF_N2O_other_nitrogen*N2O_Atomic_weight</f>
        <v>1.539972E-4</v>
      </c>
      <c r="AB61" s="378"/>
      <c r="AC61" s="379"/>
      <c r="AD61" s="379"/>
      <c r="AE61" s="380"/>
      <c r="AG61" s="41" t="s">
        <v>205</v>
      </c>
      <c r="AH61" s="387"/>
      <c r="AI61" s="388"/>
      <c r="AJ61" s="388"/>
      <c r="AK61" s="389"/>
    </row>
    <row r="62" spans="1:37" ht="15" x14ac:dyDescent="0.25">
      <c r="A62" s="40" t="s">
        <v>206</v>
      </c>
      <c r="B62" s="3" t="s">
        <v>207</v>
      </c>
      <c r="C62" s="281">
        <f>CO2_SP+N2O_SP*GWP_N2O</f>
        <v>208.45891650453331</v>
      </c>
      <c r="D62" s="378"/>
      <c r="E62" s="379"/>
      <c r="F62" s="379"/>
      <c r="G62" s="380"/>
      <c r="P62" s="40" t="s">
        <v>206</v>
      </c>
      <c r="Q62" s="3" t="s">
        <v>207</v>
      </c>
      <c r="R62" s="258">
        <f>CO2_SP+N2O_SP*GWP_N2O</f>
        <v>208.45891650453331</v>
      </c>
      <c r="S62" s="378"/>
      <c r="T62" s="379"/>
      <c r="U62" s="379"/>
      <c r="V62" s="380"/>
      <c r="Y62" s="40" t="s">
        <v>206</v>
      </c>
      <c r="Z62" s="3" t="s">
        <v>207</v>
      </c>
      <c r="AA62" s="258">
        <f>CO2_SP+N2O_SP*GWP_N2O</f>
        <v>208.45891650453331</v>
      </c>
      <c r="AB62" s="378"/>
      <c r="AC62" s="379"/>
      <c r="AD62" s="379"/>
      <c r="AE62" s="380"/>
      <c r="AG62" s="41" t="s">
        <v>208</v>
      </c>
      <c r="AH62" s="387"/>
      <c r="AI62" s="388"/>
      <c r="AJ62" s="388"/>
      <c r="AK62" s="389"/>
    </row>
    <row r="63" spans="1:37" ht="15" x14ac:dyDescent="0.25">
      <c r="A63" s="40" t="s">
        <v>209</v>
      </c>
      <c r="B63" s="3" t="s">
        <v>176</v>
      </c>
      <c r="C63" s="281">
        <f>CO2_eq_SP/1000</f>
        <v>0.2084589165045333</v>
      </c>
      <c r="D63" s="378"/>
      <c r="E63" s="379"/>
      <c r="F63" s="379"/>
      <c r="G63" s="380"/>
      <c r="P63" s="40" t="s">
        <v>209</v>
      </c>
      <c r="Q63" s="3" t="s">
        <v>176</v>
      </c>
      <c r="R63" s="258">
        <f>CO2_eq_SP/1000</f>
        <v>0.2084589165045333</v>
      </c>
      <c r="S63" s="378"/>
      <c r="T63" s="379"/>
      <c r="U63" s="379"/>
      <c r="V63" s="380"/>
      <c r="Y63" s="40" t="s">
        <v>209</v>
      </c>
      <c r="Z63" s="3" t="s">
        <v>176</v>
      </c>
      <c r="AA63" s="258">
        <f>CO2_eq_SP/1000</f>
        <v>0.2084589165045333</v>
      </c>
      <c r="AB63" s="378"/>
      <c r="AC63" s="379"/>
      <c r="AD63" s="379"/>
      <c r="AE63" s="380"/>
      <c r="AG63" s="41" t="s">
        <v>210</v>
      </c>
      <c r="AH63" s="387"/>
      <c r="AI63" s="388"/>
      <c r="AJ63" s="388"/>
      <c r="AK63" s="389"/>
    </row>
    <row r="64" spans="1:37" ht="15" x14ac:dyDescent="0.25">
      <c r="A64" s="40" t="s">
        <v>211</v>
      </c>
      <c r="B64" s="3" t="s">
        <v>176</v>
      </c>
      <c r="C64" s="281">
        <f>C62/qwkjhwqkjh</f>
        <v>1.0422945825226666</v>
      </c>
      <c r="D64" s="378"/>
      <c r="E64" s="379"/>
      <c r="F64" s="379"/>
      <c r="G64" s="380"/>
      <c r="P64" s="40" t="s">
        <v>211</v>
      </c>
      <c r="Q64" s="3" t="s">
        <v>176</v>
      </c>
      <c r="R64" s="258">
        <f>R62/qwkjhwqkjh</f>
        <v>1.0422945825226666</v>
      </c>
      <c r="S64" s="378"/>
      <c r="T64" s="379"/>
      <c r="U64" s="379"/>
      <c r="V64" s="380"/>
      <c r="Y64" s="40" t="s">
        <v>211</v>
      </c>
      <c r="Z64" s="3" t="s">
        <v>176</v>
      </c>
      <c r="AA64" s="258">
        <f>AA62/qwkjhwqkjh</f>
        <v>1.0422945825226666</v>
      </c>
      <c r="AB64" s="378"/>
      <c r="AC64" s="379"/>
      <c r="AD64" s="379"/>
      <c r="AE64" s="380"/>
      <c r="AG64" s="41" t="s">
        <v>210</v>
      </c>
      <c r="AH64" s="387" t="s">
        <v>178</v>
      </c>
      <c r="AI64" s="388"/>
      <c r="AJ64" s="388"/>
      <c r="AK64" s="389"/>
    </row>
    <row r="65" spans="1:37" ht="15" x14ac:dyDescent="0.25">
      <c r="A65" s="46"/>
      <c r="B65" s="16"/>
      <c r="C65" s="284"/>
      <c r="P65" s="46"/>
      <c r="Q65" s="16"/>
      <c r="R65" s="262"/>
      <c r="Y65" s="44"/>
      <c r="Z65" s="1"/>
      <c r="AA65" s="262"/>
      <c r="AG65" s="43"/>
    </row>
    <row r="66" spans="1:37" ht="15" x14ac:dyDescent="0.25">
      <c r="A66" s="35" t="s">
        <v>212</v>
      </c>
      <c r="B66" s="1"/>
      <c r="C66" s="283"/>
      <c r="P66" s="35" t="s">
        <v>212</v>
      </c>
      <c r="Q66" s="1"/>
      <c r="R66" s="260"/>
      <c r="Y66" s="35" t="s">
        <v>212</v>
      </c>
      <c r="Z66" s="1"/>
      <c r="AA66" s="260"/>
    </row>
    <row r="67" spans="1:37" ht="15" x14ac:dyDescent="0.25">
      <c r="A67" s="40" t="s">
        <v>213</v>
      </c>
      <c r="B67" s="3" t="s">
        <v>214</v>
      </c>
      <c r="C67" s="281">
        <v>1</v>
      </c>
      <c r="D67" s="378"/>
      <c r="E67" s="379"/>
      <c r="F67" s="379"/>
      <c r="G67" s="380"/>
      <c r="P67" s="40" t="s">
        <v>213</v>
      </c>
      <c r="Q67" s="3" t="s">
        <v>214</v>
      </c>
      <c r="R67" s="258">
        <v>1</v>
      </c>
      <c r="S67" s="378"/>
      <c r="T67" s="379"/>
      <c r="U67" s="379"/>
      <c r="V67" s="380"/>
      <c r="Y67" s="40" t="s">
        <v>213</v>
      </c>
      <c r="Z67" s="3" t="s">
        <v>214</v>
      </c>
      <c r="AA67" s="258">
        <v>1</v>
      </c>
      <c r="AB67" s="378"/>
      <c r="AC67" s="379"/>
      <c r="AD67" s="379"/>
      <c r="AE67" s="380"/>
      <c r="AG67" s="41" t="s">
        <v>215</v>
      </c>
      <c r="AH67" s="387"/>
      <c r="AI67" s="388"/>
      <c r="AJ67" s="388"/>
      <c r="AK67" s="389"/>
    </row>
    <row r="68" spans="1:37" ht="15" x14ac:dyDescent="0.25">
      <c r="A68" s="40" t="s">
        <v>216</v>
      </c>
      <c r="B68" s="40" t="s">
        <v>217</v>
      </c>
      <c r="C68" s="282">
        <v>0.44</v>
      </c>
      <c r="D68" s="378"/>
      <c r="E68" s="379"/>
      <c r="F68" s="379"/>
      <c r="G68" s="380"/>
      <c r="P68" s="40" t="s">
        <v>216</v>
      </c>
      <c r="Q68" s="40" t="s">
        <v>217</v>
      </c>
      <c r="R68" s="259">
        <v>0.44</v>
      </c>
      <c r="S68" s="378"/>
      <c r="T68" s="379"/>
      <c r="U68" s="379"/>
      <c r="V68" s="380"/>
      <c r="Y68" s="40" t="s">
        <v>216</v>
      </c>
      <c r="Z68" s="40" t="s">
        <v>217</v>
      </c>
      <c r="AA68" s="259">
        <v>0.44</v>
      </c>
      <c r="AB68" s="378"/>
      <c r="AC68" s="379"/>
      <c r="AD68" s="379"/>
      <c r="AE68" s="380"/>
      <c r="AG68" s="41" t="s">
        <v>218</v>
      </c>
      <c r="AH68" s="387"/>
      <c r="AI68" s="388"/>
      <c r="AJ68" s="388"/>
      <c r="AK68" s="389"/>
    </row>
    <row r="69" spans="1:37" ht="15" x14ac:dyDescent="0.25">
      <c r="A69" s="40" t="s">
        <v>219</v>
      </c>
      <c r="B69" s="3" t="s">
        <v>220</v>
      </c>
      <c r="C69" s="282">
        <v>0.5</v>
      </c>
      <c r="D69" s="378"/>
      <c r="E69" s="379"/>
      <c r="F69" s="379"/>
      <c r="G69" s="380"/>
      <c r="P69" s="40" t="s">
        <v>219</v>
      </c>
      <c r="Q69" s="3" t="s">
        <v>220</v>
      </c>
      <c r="R69" s="259">
        <v>0.5</v>
      </c>
      <c r="S69" s="378"/>
      <c r="T69" s="379"/>
      <c r="U69" s="379"/>
      <c r="V69" s="380"/>
      <c r="Y69" s="40" t="s">
        <v>219</v>
      </c>
      <c r="Z69" s="3" t="s">
        <v>220</v>
      </c>
      <c r="AA69" s="259">
        <v>0.5</v>
      </c>
      <c r="AB69" s="378"/>
      <c r="AC69" s="379"/>
      <c r="AD69" s="379"/>
      <c r="AE69" s="380"/>
      <c r="AG69" s="41" t="s">
        <v>189</v>
      </c>
      <c r="AH69" s="387"/>
      <c r="AI69" s="388"/>
      <c r="AJ69" s="388"/>
      <c r="AK69" s="389"/>
    </row>
    <row r="70" spans="1:37" ht="15" x14ac:dyDescent="0.25">
      <c r="A70" s="40" t="s">
        <v>221</v>
      </c>
      <c r="B70" s="3" t="s">
        <v>222</v>
      </c>
      <c r="C70" s="282">
        <v>0.7</v>
      </c>
      <c r="D70" s="378"/>
      <c r="E70" s="379"/>
      <c r="F70" s="379"/>
      <c r="G70" s="380"/>
      <c r="P70" s="40" t="s">
        <v>221</v>
      </c>
      <c r="Q70" s="3" t="s">
        <v>222</v>
      </c>
      <c r="R70" s="259">
        <v>0.7</v>
      </c>
      <c r="S70" s="378"/>
      <c r="T70" s="379"/>
      <c r="U70" s="379"/>
      <c r="V70" s="380"/>
      <c r="Y70" s="40" t="s">
        <v>221</v>
      </c>
      <c r="Z70" s="3" t="s">
        <v>222</v>
      </c>
      <c r="AA70" s="259">
        <v>0.7</v>
      </c>
      <c r="AB70" s="378"/>
      <c r="AC70" s="379"/>
      <c r="AD70" s="379"/>
      <c r="AE70" s="380"/>
      <c r="AG70" s="41" t="s">
        <v>162</v>
      </c>
      <c r="AH70" s="387"/>
      <c r="AI70" s="388"/>
      <c r="AJ70" s="388"/>
      <c r="AK70" s="389"/>
    </row>
    <row r="71" spans="1:37" ht="15" x14ac:dyDescent="0.25">
      <c r="A71" s="40" t="s">
        <v>223</v>
      </c>
      <c r="B71" s="3" t="s">
        <v>224</v>
      </c>
      <c r="C71" s="281">
        <f>Lime_cons_settlement*Lime_purity_sett*CO2_lime_leached*EF_limestone</f>
        <v>0.154</v>
      </c>
      <c r="D71" s="378"/>
      <c r="E71" s="379"/>
      <c r="F71" s="379"/>
      <c r="G71" s="380"/>
      <c r="P71" s="40" t="s">
        <v>223</v>
      </c>
      <c r="Q71" s="3" t="s">
        <v>224</v>
      </c>
      <c r="R71" s="258">
        <f>Lime_cons_settlement*Lime_purity_sett*CO2_lime_leached*EF_limestone</f>
        <v>0.154</v>
      </c>
      <c r="S71" s="378"/>
      <c r="T71" s="379"/>
      <c r="U71" s="379"/>
      <c r="V71" s="380"/>
      <c r="Y71" s="40" t="s">
        <v>223</v>
      </c>
      <c r="Z71" s="3" t="s">
        <v>224</v>
      </c>
      <c r="AA71" s="258">
        <f>Lime_cons_settlement*Lime_purity_sett*CO2_lime_leached*EF_limestone</f>
        <v>0.154</v>
      </c>
      <c r="AB71" s="378"/>
      <c r="AC71" s="379"/>
      <c r="AD71" s="379"/>
      <c r="AE71" s="380"/>
      <c r="AG71" s="41" t="s">
        <v>225</v>
      </c>
      <c r="AH71" s="387"/>
      <c r="AI71" s="388"/>
      <c r="AJ71" s="388"/>
      <c r="AK71" s="389"/>
    </row>
    <row r="72" spans="1:37" ht="15" x14ac:dyDescent="0.25">
      <c r="A72" s="40" t="s">
        <v>226</v>
      </c>
      <c r="B72" s="3"/>
      <c r="C72" s="281">
        <f>CO2_lime_sett</f>
        <v>0.154</v>
      </c>
      <c r="D72" s="378"/>
      <c r="E72" s="379"/>
      <c r="F72" s="379"/>
      <c r="G72" s="380"/>
      <c r="P72" s="40" t="s">
        <v>226</v>
      </c>
      <c r="Q72" s="3"/>
      <c r="R72" s="258">
        <f>CO2_lime_sett</f>
        <v>0.154</v>
      </c>
      <c r="S72" s="378"/>
      <c r="T72" s="379"/>
      <c r="U72" s="379"/>
      <c r="V72" s="380"/>
      <c r="Y72" s="40" t="s">
        <v>226</v>
      </c>
      <c r="Z72" s="3"/>
      <c r="AA72" s="258">
        <f>CO2_lime_sett</f>
        <v>0.154</v>
      </c>
      <c r="AB72" s="378"/>
      <c r="AC72" s="379"/>
      <c r="AD72" s="379"/>
      <c r="AE72" s="380"/>
      <c r="AG72" s="41" t="s">
        <v>210</v>
      </c>
      <c r="AH72" s="387"/>
      <c r="AI72" s="388"/>
      <c r="AJ72" s="388"/>
      <c r="AK72" s="389"/>
    </row>
    <row r="74" spans="1:37" ht="15" x14ac:dyDescent="0.25">
      <c r="A74" s="35"/>
      <c r="B74" s="1"/>
      <c r="P74" s="35"/>
      <c r="Q74" s="1"/>
      <c r="R74" s="42"/>
      <c r="Y74" s="35"/>
      <c r="Z74" s="1"/>
      <c r="AA74" s="42"/>
      <c r="AG74" s="43"/>
    </row>
  </sheetData>
  <mergeCells count="251">
    <mergeCell ref="AH69:AK69"/>
    <mergeCell ref="AB69:AE69"/>
    <mergeCell ref="AH56:AK56"/>
    <mergeCell ref="AH57:AK57"/>
    <mergeCell ref="AH58:AK58"/>
    <mergeCell ref="AH59:AK59"/>
    <mergeCell ref="AH60:AK60"/>
    <mergeCell ref="D69:G69"/>
    <mergeCell ref="AH39:AK39"/>
    <mergeCell ref="AH40:AK40"/>
    <mergeCell ref="AH41:AK41"/>
    <mergeCell ref="AH42:AK42"/>
    <mergeCell ref="AH43:AK43"/>
    <mergeCell ref="AH51:AK51"/>
    <mergeCell ref="AH52:AK52"/>
    <mergeCell ref="AH53:AK53"/>
    <mergeCell ref="AH54:AK54"/>
    <mergeCell ref="AH44:AK44"/>
    <mergeCell ref="AH45:AK45"/>
    <mergeCell ref="AH46:AK46"/>
    <mergeCell ref="AH47:AK47"/>
    <mergeCell ref="AH50:AK50"/>
    <mergeCell ref="AH55:AK55"/>
    <mergeCell ref="AB51:AE51"/>
    <mergeCell ref="D70:G70"/>
    <mergeCell ref="D71:G71"/>
    <mergeCell ref="D72:G72"/>
    <mergeCell ref="AH64:AK64"/>
    <mergeCell ref="AH61:AK61"/>
    <mergeCell ref="AH62:AK62"/>
    <mergeCell ref="AH63:AK63"/>
    <mergeCell ref="AH67:AK67"/>
    <mergeCell ref="AH68:AK68"/>
    <mergeCell ref="D64:G64"/>
    <mergeCell ref="AB64:AE64"/>
    <mergeCell ref="AH70:AK70"/>
    <mergeCell ref="AH71:AK71"/>
    <mergeCell ref="AH72:AK72"/>
    <mergeCell ref="AB68:AE68"/>
    <mergeCell ref="AB70:AE70"/>
    <mergeCell ref="AB71:AE71"/>
    <mergeCell ref="AB72:AE72"/>
    <mergeCell ref="AB63:AE63"/>
    <mergeCell ref="D63:G63"/>
    <mergeCell ref="D67:G67"/>
    <mergeCell ref="D68:G68"/>
    <mergeCell ref="S69:V69"/>
    <mergeCell ref="S70:V70"/>
    <mergeCell ref="AB58:AE58"/>
    <mergeCell ref="AB59:AE59"/>
    <mergeCell ref="AB60:AE60"/>
    <mergeCell ref="AB61:AE61"/>
    <mergeCell ref="AB62:AE62"/>
    <mergeCell ref="AB53:AE53"/>
    <mergeCell ref="S54:V54"/>
    <mergeCell ref="S55:V55"/>
    <mergeCell ref="S56:V56"/>
    <mergeCell ref="S57:V57"/>
    <mergeCell ref="D61:G61"/>
    <mergeCell ref="D62:G62"/>
    <mergeCell ref="D56:G56"/>
    <mergeCell ref="D57:G57"/>
    <mergeCell ref="D58:G58"/>
    <mergeCell ref="D59:G59"/>
    <mergeCell ref="D60:G60"/>
    <mergeCell ref="D51:G51"/>
    <mergeCell ref="D52:G52"/>
    <mergeCell ref="D53:G53"/>
    <mergeCell ref="D54:G54"/>
    <mergeCell ref="D55:G55"/>
    <mergeCell ref="AB3:AE3"/>
    <mergeCell ref="AB4:AE4"/>
    <mergeCell ref="AB5:AE5"/>
    <mergeCell ref="AB6:AE6"/>
    <mergeCell ref="AB7:AE7"/>
    <mergeCell ref="AB8:AE8"/>
    <mergeCell ref="AB9:AE9"/>
    <mergeCell ref="AB10:AE10"/>
    <mergeCell ref="AB11:AE11"/>
    <mergeCell ref="S44:V44"/>
    <mergeCell ref="AB35:AE35"/>
    <mergeCell ref="AB36:AE36"/>
    <mergeCell ref="D35:G35"/>
    <mergeCell ref="D36:G36"/>
    <mergeCell ref="S45:V45"/>
    <mergeCell ref="S46:V46"/>
    <mergeCell ref="S35:V35"/>
    <mergeCell ref="AB67:AE67"/>
    <mergeCell ref="AB54:AE54"/>
    <mergeCell ref="AB55:AE55"/>
    <mergeCell ref="AB56:AE56"/>
    <mergeCell ref="AB57:AE57"/>
    <mergeCell ref="AB50:AE50"/>
    <mergeCell ref="AB39:AE39"/>
    <mergeCell ref="AB40:AE40"/>
    <mergeCell ref="AB41:AE41"/>
    <mergeCell ref="AB42:AE42"/>
    <mergeCell ref="AB43:AE43"/>
    <mergeCell ref="AB44:AE44"/>
    <mergeCell ref="AB45:AE45"/>
    <mergeCell ref="AB46:AE46"/>
    <mergeCell ref="AB47:AE47"/>
    <mergeCell ref="AB52:AE52"/>
    <mergeCell ref="D44:G44"/>
    <mergeCell ref="D45:G45"/>
    <mergeCell ref="D46:G46"/>
    <mergeCell ref="D47:G47"/>
    <mergeCell ref="D50:G50"/>
    <mergeCell ref="D39:G39"/>
    <mergeCell ref="D40:G40"/>
    <mergeCell ref="D41:G41"/>
    <mergeCell ref="D42:G42"/>
    <mergeCell ref="D43:G43"/>
    <mergeCell ref="D3:G3"/>
    <mergeCell ref="D16:G16"/>
    <mergeCell ref="AB21:AE21"/>
    <mergeCell ref="AB22:AE22"/>
    <mergeCell ref="AB23:AE23"/>
    <mergeCell ref="AB24:AE24"/>
    <mergeCell ref="S12:V12"/>
    <mergeCell ref="S13:V13"/>
    <mergeCell ref="S14:V14"/>
    <mergeCell ref="I5:M11"/>
    <mergeCell ref="AB12:AE12"/>
    <mergeCell ref="AB13:AE13"/>
    <mergeCell ref="AB14:AE14"/>
    <mergeCell ref="D9:G9"/>
    <mergeCell ref="D4:G4"/>
    <mergeCell ref="D5:G5"/>
    <mergeCell ref="D6:G6"/>
    <mergeCell ref="D14:G14"/>
    <mergeCell ref="AB15:AE15"/>
    <mergeCell ref="AB16:AE16"/>
    <mergeCell ref="AB17:AE17"/>
    <mergeCell ref="AB18:AE18"/>
    <mergeCell ref="AB19:AE19"/>
    <mergeCell ref="AB20:AE20"/>
    <mergeCell ref="AH23:AK23"/>
    <mergeCell ref="AH24:AK24"/>
    <mergeCell ref="AH16:AK16"/>
    <mergeCell ref="AH17:AK17"/>
    <mergeCell ref="AH18:AK18"/>
    <mergeCell ref="AH19:AK19"/>
    <mergeCell ref="AH20:AK20"/>
    <mergeCell ref="AH3:AK3"/>
    <mergeCell ref="AH4:AK4"/>
    <mergeCell ref="AH5:AK5"/>
    <mergeCell ref="AH6:AK6"/>
    <mergeCell ref="AH7:AK7"/>
    <mergeCell ref="AH8:AK8"/>
    <mergeCell ref="AH9:AK9"/>
    <mergeCell ref="AH10:AK10"/>
    <mergeCell ref="AH11:AK11"/>
    <mergeCell ref="AH12:AK12"/>
    <mergeCell ref="AH13:AK13"/>
    <mergeCell ref="AH14:AK14"/>
    <mergeCell ref="AH15:AK15"/>
    <mergeCell ref="AH21:AK21"/>
    <mergeCell ref="AH22:AK22"/>
    <mergeCell ref="D17:G17"/>
    <mergeCell ref="D18:G18"/>
    <mergeCell ref="D30:G30"/>
    <mergeCell ref="D32:G32"/>
    <mergeCell ref="D15:G15"/>
    <mergeCell ref="D7:G7"/>
    <mergeCell ref="D8:G8"/>
    <mergeCell ref="D10:G10"/>
    <mergeCell ref="D11:G11"/>
    <mergeCell ref="D24:G24"/>
    <mergeCell ref="D21:G21"/>
    <mergeCell ref="D19:G19"/>
    <mergeCell ref="D20:G20"/>
    <mergeCell ref="D12:G12"/>
    <mergeCell ref="D13:G13"/>
    <mergeCell ref="AH25:AK25"/>
    <mergeCell ref="AH26:AK26"/>
    <mergeCell ref="AH27:AK27"/>
    <mergeCell ref="AH28:AK28"/>
    <mergeCell ref="AB27:AE27"/>
    <mergeCell ref="D31:G31"/>
    <mergeCell ref="D34:G34"/>
    <mergeCell ref="D33:G33"/>
    <mergeCell ref="D27:G27"/>
    <mergeCell ref="D25:G25"/>
    <mergeCell ref="D26:G26"/>
    <mergeCell ref="D28:G28"/>
    <mergeCell ref="D29:G29"/>
    <mergeCell ref="AH29:AK29"/>
    <mergeCell ref="AH31:AK31"/>
    <mergeCell ref="AH33:AK33"/>
    <mergeCell ref="AH34:AK34"/>
    <mergeCell ref="S34:V34"/>
    <mergeCell ref="AB30:AE30"/>
    <mergeCell ref="AB32:AE32"/>
    <mergeCell ref="S33:V33"/>
    <mergeCell ref="AB33:AE33"/>
    <mergeCell ref="S3:V3"/>
    <mergeCell ref="S4:V4"/>
    <mergeCell ref="S5:V5"/>
    <mergeCell ref="S6:V6"/>
    <mergeCell ref="S7:V7"/>
    <mergeCell ref="S8:V8"/>
    <mergeCell ref="S9:V9"/>
    <mergeCell ref="S10:V10"/>
    <mergeCell ref="S11:V11"/>
    <mergeCell ref="S36:V36"/>
    <mergeCell ref="S47:V47"/>
    <mergeCell ref="S50:V50"/>
    <mergeCell ref="S51:V51"/>
    <mergeCell ref="S52:V52"/>
    <mergeCell ref="S53:V53"/>
    <mergeCell ref="S30:V30"/>
    <mergeCell ref="S71:V71"/>
    <mergeCell ref="S72:V72"/>
    <mergeCell ref="S58:V58"/>
    <mergeCell ref="S59:V59"/>
    <mergeCell ref="S60:V60"/>
    <mergeCell ref="S61:V61"/>
    <mergeCell ref="S62:V62"/>
    <mergeCell ref="S63:V63"/>
    <mergeCell ref="S64:V64"/>
    <mergeCell ref="S67:V67"/>
    <mergeCell ref="S68:V68"/>
    <mergeCell ref="S31:V31"/>
    <mergeCell ref="S39:V39"/>
    <mergeCell ref="S40:V40"/>
    <mergeCell ref="S41:V41"/>
    <mergeCell ref="S42:V42"/>
    <mergeCell ref="S43:V43"/>
    <mergeCell ref="S15:V15"/>
    <mergeCell ref="AB34:AE34"/>
    <mergeCell ref="AB25:AE25"/>
    <mergeCell ref="AB26:AE26"/>
    <mergeCell ref="AB28:AE28"/>
    <mergeCell ref="AB29:AE29"/>
    <mergeCell ref="AB31:AE31"/>
    <mergeCell ref="S24:V24"/>
    <mergeCell ref="S25:V25"/>
    <mergeCell ref="S26:V26"/>
    <mergeCell ref="S27:V27"/>
    <mergeCell ref="S28:V28"/>
    <mergeCell ref="S29:V29"/>
    <mergeCell ref="S32:V32"/>
    <mergeCell ref="S16:V16"/>
    <mergeCell ref="S17:V17"/>
    <mergeCell ref="S18:V18"/>
    <mergeCell ref="S19:V19"/>
    <mergeCell ref="S20:V20"/>
    <mergeCell ref="S21:V21"/>
    <mergeCell ref="S22:V22"/>
    <mergeCell ref="S23:V23"/>
  </mergeCells>
  <phoneticPr fontId="7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652D9-E810-429C-8221-15F961D63B4F}">
  <sheetPr>
    <tabColor theme="7" tint="-0.249977111117893"/>
  </sheetPr>
  <dimension ref="A1:L63"/>
  <sheetViews>
    <sheetView workbookViewId="0">
      <selection activeCell="L37" sqref="L37"/>
    </sheetView>
  </sheetViews>
  <sheetFormatPr defaultColWidth="9" defaultRowHeight="12.75" x14ac:dyDescent="0.2"/>
  <cols>
    <col min="1" max="1" width="30" style="18" customWidth="1"/>
    <col min="2" max="2" width="38" style="18" bestFit="1" customWidth="1"/>
    <col min="3" max="4" width="9" style="18"/>
    <col min="5" max="5" width="24.5" style="18" customWidth="1"/>
    <col min="6" max="6" width="18.125" style="18" bestFit="1" customWidth="1"/>
    <col min="7" max="7" width="9.125" style="18" customWidth="1"/>
    <col min="8" max="16384" width="9" style="18"/>
  </cols>
  <sheetData>
    <row r="1" spans="1:12" x14ac:dyDescent="0.2">
      <c r="A1" s="416" t="s">
        <v>227</v>
      </c>
      <c r="B1" s="416"/>
      <c r="C1" s="416"/>
      <c r="D1" s="416"/>
      <c r="E1" s="416"/>
    </row>
    <row r="2" spans="1:12" x14ac:dyDescent="0.2">
      <c r="A2" s="416"/>
      <c r="B2" s="416"/>
      <c r="C2" s="416"/>
      <c r="D2" s="416"/>
      <c r="E2" s="416"/>
    </row>
    <row r="3" spans="1:12" ht="14.25" x14ac:dyDescent="0.2">
      <c r="A3" s="83" t="s">
        <v>228</v>
      </c>
      <c r="B3" s="82" t="s">
        <v>229</v>
      </c>
    </row>
    <row r="4" spans="1:12" x14ac:dyDescent="0.2">
      <c r="A4" s="18" t="s">
        <v>230</v>
      </c>
      <c r="B4" s="98">
        <f>(C23+C25+C26)+(G22+G24+G25)</f>
        <v>29424.653353113677</v>
      </c>
      <c r="C4" s="18" t="s">
        <v>231</v>
      </c>
    </row>
    <row r="5" spans="1:12" x14ac:dyDescent="0.2">
      <c r="A5" s="18" t="s">
        <v>232</v>
      </c>
      <c r="B5" s="100">
        <f>C19+C20+G19+G20+C46+G42+C48+C49+C50+D8</f>
        <v>4867.4796013698233</v>
      </c>
      <c r="C5" s="85" t="s">
        <v>233</v>
      </c>
      <c r="D5" s="101"/>
    </row>
    <row r="6" spans="1:12" x14ac:dyDescent="0.2">
      <c r="A6" s="18" t="s">
        <v>17</v>
      </c>
      <c r="B6" s="98">
        <f>C31+C32+C33+C34+C35+C36+C37+C38+C39+C40+C41+C42+C43+C44+G30+G31+G32+G33+G34+G35+G36+G37+G38+G39+G40</f>
        <v>20885.768557897452</v>
      </c>
      <c r="C6" s="18" t="s">
        <v>234</v>
      </c>
    </row>
    <row r="7" spans="1:12" x14ac:dyDescent="0.2">
      <c r="A7" s="18" t="s">
        <v>235</v>
      </c>
      <c r="B7" s="98">
        <f>C52+C60+C61+C62+C63</f>
        <v>-16252.901512380953</v>
      </c>
    </row>
    <row r="8" spans="1:12" ht="13.5" thickBot="1" x14ac:dyDescent="0.25">
      <c r="A8" s="99" t="s">
        <v>21</v>
      </c>
      <c r="B8" s="138">
        <f>SUM(B4:B7)</f>
        <v>38925</v>
      </c>
      <c r="C8" s="139">
        <f>B16-B8</f>
        <v>0</v>
      </c>
      <c r="D8" s="139">
        <v>3349.64732071139</v>
      </c>
      <c r="E8" s="99" t="s">
        <v>236</v>
      </c>
      <c r="F8" s="99"/>
      <c r="G8" s="99"/>
      <c r="H8" s="99"/>
      <c r="I8" s="99"/>
      <c r="J8" s="99"/>
      <c r="K8" s="99"/>
      <c r="L8" s="99"/>
    </row>
    <row r="9" spans="1:12" x14ac:dyDescent="0.2">
      <c r="B9" s="98"/>
    </row>
    <row r="10" spans="1:12" ht="14.25" x14ac:dyDescent="0.2">
      <c r="A10" s="84" t="s">
        <v>237</v>
      </c>
      <c r="B10" s="89" t="s">
        <v>229</v>
      </c>
    </row>
    <row r="11" spans="1:12" x14ac:dyDescent="0.2">
      <c r="A11" s="18" t="s">
        <v>238</v>
      </c>
      <c r="B11" s="94">
        <v>23325</v>
      </c>
      <c r="C11" s="18" t="s">
        <v>239</v>
      </c>
    </row>
    <row r="12" spans="1:12" x14ac:dyDescent="0.2">
      <c r="A12" s="18" t="s">
        <v>15</v>
      </c>
      <c r="B12" s="94">
        <v>9557</v>
      </c>
      <c r="C12" s="18" t="s">
        <v>240</v>
      </c>
    </row>
    <row r="13" spans="1:12" x14ac:dyDescent="0.2">
      <c r="A13" s="18" t="s">
        <v>17</v>
      </c>
      <c r="B13" s="94">
        <v>20886</v>
      </c>
      <c r="C13" s="18" t="s">
        <v>234</v>
      </c>
    </row>
    <row r="14" spans="1:12" x14ac:dyDescent="0.2">
      <c r="A14" s="18" t="s">
        <v>241</v>
      </c>
      <c r="B14" s="94">
        <v>1411</v>
      </c>
    </row>
    <row r="15" spans="1:12" x14ac:dyDescent="0.2">
      <c r="A15" s="93" t="s">
        <v>235</v>
      </c>
      <c r="B15" s="94">
        <v>-16253</v>
      </c>
      <c r="C15" s="18" t="s">
        <v>242</v>
      </c>
    </row>
    <row r="16" spans="1:12" s="97" customFormat="1" ht="13.5" thickBot="1" x14ac:dyDescent="0.25">
      <c r="A16" s="99" t="s">
        <v>21</v>
      </c>
      <c r="B16" s="137">
        <v>38925</v>
      </c>
      <c r="C16" s="99"/>
      <c r="D16" s="99"/>
      <c r="E16" s="99"/>
      <c r="F16" s="99"/>
      <c r="G16" s="99"/>
    </row>
    <row r="17" spans="1:7" s="97" customFormat="1" ht="15" customHeight="1" thickBot="1" x14ac:dyDescent="0.25">
      <c r="A17" s="18"/>
      <c r="B17" s="95"/>
      <c r="E17" s="99"/>
      <c r="F17" s="99"/>
      <c r="G17" s="99"/>
    </row>
    <row r="18" spans="1:7" ht="15" customHeight="1" thickBot="1" x14ac:dyDescent="0.25">
      <c r="A18" s="413" t="s">
        <v>243</v>
      </c>
      <c r="B18" s="414"/>
      <c r="C18" s="415"/>
      <c r="E18" s="413" t="s">
        <v>244</v>
      </c>
      <c r="F18" s="414"/>
      <c r="G18" s="415"/>
    </row>
    <row r="19" spans="1:7" x14ac:dyDescent="0.2">
      <c r="A19" s="102" t="s">
        <v>12</v>
      </c>
      <c r="B19" s="103" t="s">
        <v>45</v>
      </c>
      <c r="C19" s="104">
        <v>0</v>
      </c>
      <c r="E19" s="102" t="s">
        <v>12</v>
      </c>
      <c r="F19" s="127" t="s">
        <v>45</v>
      </c>
      <c r="G19" s="128">
        <v>72.182000000000002</v>
      </c>
    </row>
    <row r="20" spans="1:7" x14ac:dyDescent="0.2">
      <c r="A20" s="105"/>
      <c r="B20" s="19" t="s">
        <v>47</v>
      </c>
      <c r="C20" s="106">
        <v>0</v>
      </c>
      <c r="E20" s="105"/>
      <c r="F20" s="96" t="s">
        <v>47</v>
      </c>
      <c r="G20" s="129">
        <v>34.969000000000001</v>
      </c>
    </row>
    <row r="21" spans="1:7" x14ac:dyDescent="0.2">
      <c r="A21" s="105"/>
      <c r="B21" s="33" t="s">
        <v>48</v>
      </c>
      <c r="C21" s="106">
        <v>1749.62249</v>
      </c>
      <c r="E21" s="105"/>
      <c r="F21" s="96" t="s">
        <v>245</v>
      </c>
      <c r="G21" s="129">
        <v>0</v>
      </c>
    </row>
    <row r="22" spans="1:7" x14ac:dyDescent="0.2">
      <c r="A22" s="105"/>
      <c r="B22" s="33" t="s">
        <v>50</v>
      </c>
      <c r="C22" s="106">
        <v>-391.78631799999999</v>
      </c>
      <c r="E22" s="107"/>
      <c r="F22" s="96" t="s">
        <v>49</v>
      </c>
      <c r="G22" s="129">
        <v>5754.8226795839992</v>
      </c>
    </row>
    <row r="23" spans="1:7" x14ac:dyDescent="0.2">
      <c r="A23" s="107"/>
      <c r="B23" s="19" t="s">
        <v>49</v>
      </c>
      <c r="C23" s="106">
        <v>16104.850822109676</v>
      </c>
      <c r="E23" s="108"/>
      <c r="F23" s="130"/>
      <c r="G23" s="131"/>
    </row>
    <row r="24" spans="1:7" x14ac:dyDescent="0.2">
      <c r="A24" s="108"/>
      <c r="B24" s="109"/>
      <c r="C24" s="110"/>
      <c r="E24" s="111" t="s">
        <v>15</v>
      </c>
      <c r="F24" s="96" t="s">
        <v>51</v>
      </c>
      <c r="G24" s="129">
        <v>107.78984742</v>
      </c>
    </row>
    <row r="25" spans="1:7" x14ac:dyDescent="0.2">
      <c r="A25" s="111" t="s">
        <v>15</v>
      </c>
      <c r="B25" s="19" t="s">
        <v>51</v>
      </c>
      <c r="C25" s="106">
        <v>6871.6934200000005</v>
      </c>
      <c r="E25" s="105"/>
      <c r="F25" s="96" t="s">
        <v>53</v>
      </c>
      <c r="G25" s="129">
        <v>92.262312000000009</v>
      </c>
    </row>
    <row r="26" spans="1:7" x14ac:dyDescent="0.2">
      <c r="A26" s="105"/>
      <c r="B26" s="19" t="s">
        <v>53</v>
      </c>
      <c r="C26" s="106">
        <v>493.23427200000003</v>
      </c>
      <c r="E26" s="105"/>
      <c r="F26" s="96" t="s">
        <v>55</v>
      </c>
      <c r="G26" s="129"/>
    </row>
    <row r="27" spans="1:7" x14ac:dyDescent="0.2">
      <c r="A27" s="105"/>
      <c r="B27" s="33" t="s">
        <v>55</v>
      </c>
      <c r="C27" s="106">
        <v>1991.5615137599998</v>
      </c>
      <c r="E27" s="105"/>
      <c r="F27" s="96" t="s">
        <v>56</v>
      </c>
      <c r="G27" s="129">
        <v>0</v>
      </c>
    </row>
    <row r="28" spans="1:7" x14ac:dyDescent="0.2">
      <c r="A28" s="105"/>
      <c r="B28" s="19" t="s">
        <v>56</v>
      </c>
      <c r="C28" s="106">
        <v>0</v>
      </c>
      <c r="E28" s="107"/>
      <c r="F28" s="96" t="s">
        <v>12</v>
      </c>
      <c r="G28" s="129">
        <v>0</v>
      </c>
    </row>
    <row r="29" spans="1:7" x14ac:dyDescent="0.2">
      <c r="A29" s="107"/>
      <c r="B29" s="19" t="s">
        <v>12</v>
      </c>
      <c r="C29" s="106">
        <v>0</v>
      </c>
      <c r="E29" s="108"/>
      <c r="F29" s="130"/>
      <c r="G29" s="131"/>
    </row>
    <row r="30" spans="1:7" ht="12.75" customHeight="1" x14ac:dyDescent="0.2">
      <c r="A30" s="108"/>
      <c r="B30" s="109"/>
      <c r="C30" s="110"/>
      <c r="E30" s="132" t="s">
        <v>60</v>
      </c>
      <c r="F30" s="96" t="s">
        <v>61</v>
      </c>
      <c r="G30" s="129">
        <v>6.2655472000000003</v>
      </c>
    </row>
    <row r="31" spans="1:7" x14ac:dyDescent="0.2">
      <c r="A31" s="182" t="s">
        <v>60</v>
      </c>
      <c r="B31" s="19" t="s">
        <v>61</v>
      </c>
      <c r="C31" s="106">
        <v>19.827252890322583</v>
      </c>
      <c r="E31" s="105"/>
      <c r="F31" s="96" t="s">
        <v>246</v>
      </c>
      <c r="G31" s="129">
        <v>4.8481145328000004</v>
      </c>
    </row>
    <row r="32" spans="1:7" x14ac:dyDescent="0.2">
      <c r="A32" s="105"/>
      <c r="B32" s="19" t="s">
        <v>246</v>
      </c>
      <c r="C32" s="106">
        <v>0</v>
      </c>
      <c r="E32" s="105"/>
      <c r="F32" s="96" t="s">
        <v>247</v>
      </c>
      <c r="G32" s="129">
        <v>26.929307664</v>
      </c>
    </row>
    <row r="33" spans="1:7" x14ac:dyDescent="0.2">
      <c r="A33" s="112"/>
      <c r="B33" s="4" t="s">
        <v>63</v>
      </c>
      <c r="C33" s="113">
        <v>9.8869192258064533</v>
      </c>
      <c r="E33" s="105"/>
      <c r="F33" s="96" t="s">
        <v>67</v>
      </c>
      <c r="G33" s="129">
        <v>16549.181100000002</v>
      </c>
    </row>
    <row r="34" spans="1:7" x14ac:dyDescent="0.2">
      <c r="A34" s="105"/>
      <c r="B34" s="19" t="s">
        <v>247</v>
      </c>
      <c r="C34" s="106">
        <v>949.13871130681832</v>
      </c>
      <c r="E34" s="105"/>
      <c r="F34" s="96" t="s">
        <v>68</v>
      </c>
      <c r="G34" s="129">
        <v>31.151775000000001</v>
      </c>
    </row>
    <row r="35" spans="1:7" x14ac:dyDescent="0.2">
      <c r="A35" s="105"/>
      <c r="B35" s="19" t="s">
        <v>67</v>
      </c>
      <c r="C35" s="106">
        <v>1545.85895</v>
      </c>
      <c r="E35" s="105"/>
      <c r="F35" s="96" t="s">
        <v>70</v>
      </c>
      <c r="G35" s="129">
        <v>0</v>
      </c>
    </row>
    <row r="36" spans="1:7" x14ac:dyDescent="0.2">
      <c r="A36" s="105"/>
      <c r="B36" s="19" t="s">
        <v>68</v>
      </c>
      <c r="C36" s="106">
        <v>235.17499999999998</v>
      </c>
      <c r="E36" s="105"/>
      <c r="F36" s="96" t="s">
        <v>70</v>
      </c>
      <c r="G36" s="129">
        <v>4.6352208000000001E-3</v>
      </c>
    </row>
    <row r="37" spans="1:7" x14ac:dyDescent="0.2">
      <c r="A37" s="105"/>
      <c r="B37" s="19" t="s">
        <v>67</v>
      </c>
      <c r="C37" s="106">
        <v>14.356773890335548</v>
      </c>
      <c r="E37" s="105"/>
      <c r="F37" s="96" t="s">
        <v>71</v>
      </c>
      <c r="G37" s="129">
        <v>89.211205743999997</v>
      </c>
    </row>
    <row r="38" spans="1:7" x14ac:dyDescent="0.2">
      <c r="A38" s="105"/>
      <c r="B38" s="19" t="s">
        <v>68</v>
      </c>
      <c r="C38" s="106">
        <v>295.35895343536504</v>
      </c>
      <c r="E38" s="105"/>
      <c r="F38" s="96" t="s">
        <v>72</v>
      </c>
      <c r="G38" s="129">
        <v>2.5671599999999999</v>
      </c>
    </row>
    <row r="39" spans="1:7" x14ac:dyDescent="0.2">
      <c r="A39" s="105"/>
      <c r="B39" s="19" t="s">
        <v>70</v>
      </c>
      <c r="C39" s="106">
        <v>49.284033335208001</v>
      </c>
      <c r="E39" s="105"/>
      <c r="F39" s="96" t="s">
        <v>72</v>
      </c>
      <c r="G39" s="129">
        <v>0.32394285600000006</v>
      </c>
    </row>
    <row r="40" spans="1:7" x14ac:dyDescent="0.2">
      <c r="A40" s="105"/>
      <c r="B40" s="33" t="s">
        <v>70</v>
      </c>
      <c r="C40" s="106">
        <v>501.20955617599998</v>
      </c>
      <c r="E40" s="107"/>
      <c r="F40" s="96" t="s">
        <v>73</v>
      </c>
      <c r="G40" s="129">
        <v>4.5309420000000003E-2</v>
      </c>
    </row>
    <row r="41" spans="1:7" x14ac:dyDescent="0.2">
      <c r="A41" s="105"/>
      <c r="B41" s="19" t="s">
        <v>71</v>
      </c>
      <c r="C41" s="106">
        <v>515.34101799999996</v>
      </c>
      <c r="E41" s="114"/>
      <c r="F41" s="24"/>
      <c r="G41" s="133"/>
    </row>
    <row r="42" spans="1:7" ht="13.5" thickBot="1" x14ac:dyDescent="0.25">
      <c r="A42" s="105"/>
      <c r="B42" s="90" t="s">
        <v>72</v>
      </c>
      <c r="C42" s="106">
        <v>39.803291999999999</v>
      </c>
      <c r="E42" s="134" t="s">
        <v>23</v>
      </c>
      <c r="F42" s="135" t="s">
        <v>74</v>
      </c>
      <c r="G42" s="136">
        <v>0</v>
      </c>
    </row>
    <row r="43" spans="1:7" x14ac:dyDescent="0.2">
      <c r="A43" s="105"/>
      <c r="B43" s="90" t="s">
        <v>72</v>
      </c>
      <c r="C43" s="106">
        <v>0</v>
      </c>
    </row>
    <row r="44" spans="1:7" x14ac:dyDescent="0.2">
      <c r="A44" s="107"/>
      <c r="B44" s="90" t="s">
        <v>73</v>
      </c>
      <c r="C44" s="106">
        <v>0</v>
      </c>
    </row>
    <row r="45" spans="1:7" x14ac:dyDescent="0.2">
      <c r="A45" s="114"/>
      <c r="B45" s="23"/>
      <c r="C45" s="115"/>
    </row>
    <row r="46" spans="1:7" x14ac:dyDescent="0.2">
      <c r="A46" s="116" t="s">
        <v>23</v>
      </c>
      <c r="B46" s="90" t="s">
        <v>74</v>
      </c>
      <c r="C46" s="117">
        <v>899.36</v>
      </c>
    </row>
    <row r="47" spans="1:7" x14ac:dyDescent="0.2">
      <c r="A47" s="118"/>
      <c r="B47" s="23"/>
      <c r="C47" s="115"/>
    </row>
    <row r="48" spans="1:7" x14ac:dyDescent="0.2">
      <c r="A48" s="119" t="s">
        <v>24</v>
      </c>
      <c r="B48" s="90" t="s">
        <v>75</v>
      </c>
      <c r="C48" s="117">
        <v>505.19258851319995</v>
      </c>
    </row>
    <row r="49" spans="1:3" x14ac:dyDescent="0.2">
      <c r="A49" s="120"/>
      <c r="B49" s="90" t="s">
        <v>76</v>
      </c>
      <c r="C49" s="117">
        <v>6.1286921452332797</v>
      </c>
    </row>
    <row r="50" spans="1:3" x14ac:dyDescent="0.2">
      <c r="A50" s="121"/>
      <c r="B50" s="90" t="s">
        <v>77</v>
      </c>
      <c r="C50" s="117">
        <v>0</v>
      </c>
    </row>
    <row r="51" spans="1:3" x14ac:dyDescent="0.2">
      <c r="A51" s="122"/>
      <c r="B51" s="24"/>
      <c r="C51" s="117"/>
    </row>
    <row r="52" spans="1:3" x14ac:dyDescent="0.2">
      <c r="A52" s="417" t="s">
        <v>78</v>
      </c>
      <c r="B52" s="90" t="s">
        <v>79</v>
      </c>
      <c r="C52" s="420">
        <v>-2808.701512380952</v>
      </c>
    </row>
    <row r="53" spans="1:3" x14ac:dyDescent="0.2">
      <c r="A53" s="418"/>
      <c r="B53" s="90" t="s">
        <v>80</v>
      </c>
      <c r="C53" s="420"/>
    </row>
    <row r="54" spans="1:3" x14ac:dyDescent="0.2">
      <c r="A54" s="418"/>
      <c r="B54" s="90" t="s">
        <v>81</v>
      </c>
      <c r="C54" s="420"/>
    </row>
    <row r="55" spans="1:3" x14ac:dyDescent="0.2">
      <c r="A55" s="418"/>
      <c r="B55" s="90" t="s">
        <v>82</v>
      </c>
      <c r="C55" s="420"/>
    </row>
    <row r="56" spans="1:3" x14ac:dyDescent="0.2">
      <c r="A56" s="419"/>
      <c r="B56" s="90" t="s">
        <v>83</v>
      </c>
      <c r="C56" s="420"/>
    </row>
    <row r="57" spans="1:3" x14ac:dyDescent="0.2">
      <c r="A57" s="122"/>
      <c r="B57" s="24"/>
      <c r="C57" s="117"/>
    </row>
    <row r="58" spans="1:3" x14ac:dyDescent="0.2">
      <c r="A58" s="182" t="s">
        <v>84</v>
      </c>
      <c r="B58" s="91" t="s">
        <v>85</v>
      </c>
      <c r="C58" s="117"/>
    </row>
    <row r="59" spans="1:3" x14ac:dyDescent="0.2">
      <c r="A59" s="123"/>
      <c r="B59" s="92" t="s">
        <v>86</v>
      </c>
      <c r="C59" s="117"/>
    </row>
    <row r="60" spans="1:3" x14ac:dyDescent="0.2">
      <c r="A60" s="183"/>
      <c r="B60" s="90" t="s">
        <v>87</v>
      </c>
      <c r="C60" s="117">
        <v>0</v>
      </c>
    </row>
    <row r="61" spans="1:3" x14ac:dyDescent="0.2">
      <c r="A61" s="184"/>
      <c r="B61" s="90" t="s">
        <v>88</v>
      </c>
      <c r="C61" s="117">
        <v>-13377</v>
      </c>
    </row>
    <row r="62" spans="1:3" x14ac:dyDescent="0.2">
      <c r="A62" s="184"/>
      <c r="B62" s="90" t="s">
        <v>89</v>
      </c>
      <c r="C62" s="117">
        <v>0</v>
      </c>
    </row>
    <row r="63" spans="1:3" ht="13.5" thickBot="1" x14ac:dyDescent="0.25">
      <c r="A63" s="124"/>
      <c r="B63" s="125" t="s">
        <v>90</v>
      </c>
      <c r="C63" s="126">
        <v>-67.2</v>
      </c>
    </row>
  </sheetData>
  <mergeCells count="5">
    <mergeCell ref="E18:G18"/>
    <mergeCell ref="A1:E2"/>
    <mergeCell ref="A18:C18"/>
    <mergeCell ref="A52:A56"/>
    <mergeCell ref="C52:C5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03AAEA9C1E92419AA9F51EB21E9B88" ma:contentTypeVersion="12" ma:contentTypeDescription="Opret et nyt dokument." ma:contentTypeScope="" ma:versionID="1684266f33e46be134291d415aaad11c">
  <xsd:schema xmlns:xsd="http://www.w3.org/2001/XMLSchema" xmlns:xs="http://www.w3.org/2001/XMLSchema" xmlns:p="http://schemas.microsoft.com/office/2006/metadata/properties" xmlns:ns2="929f8d7c-42db-4dd1-b52e-ea2e840aa518" xmlns:ns3="89238168-827d-4ca9-b122-e9901ce1bbb4" targetNamespace="http://schemas.microsoft.com/office/2006/metadata/properties" ma:root="true" ma:fieldsID="b73bc3ee69bf8b8f61b1d2bc125d328f" ns2:_="" ns3:_="">
    <xsd:import namespace="929f8d7c-42db-4dd1-b52e-ea2e840aa518"/>
    <xsd:import namespace="89238168-827d-4ca9-b122-e9901ce1bbb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f8d7c-42db-4dd1-b52e-ea2e840aa5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238168-827d-4ca9-b122-e9901ce1bbb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32F389-85F2-4733-91AF-ED750E140F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9f8d7c-42db-4dd1-b52e-ea2e840aa518"/>
    <ds:schemaRef ds:uri="89238168-827d-4ca9-b122-e9901ce1bb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3A8BD6-FACA-4EFC-94FF-6ECAA4B3EF6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9767968-33BE-4F7C-A52F-08B456318D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8</vt:i4>
      </vt:variant>
      <vt:variant>
        <vt:lpstr>Navngivne områder</vt:lpstr>
      </vt:variant>
      <vt:variant>
        <vt:i4>68</vt:i4>
      </vt:variant>
    </vt:vector>
  </HeadingPairs>
  <TitlesOfParts>
    <vt:vector size="76" baseType="lpstr">
      <vt:lpstr>INTRO</vt:lpstr>
      <vt:lpstr>Forside</vt:lpstr>
      <vt:lpstr>Forsiden</vt:lpstr>
      <vt:lpstr>Vejledning AAK Selskaber</vt:lpstr>
      <vt:lpstr>Kommunal virksomhed</vt:lpstr>
      <vt:lpstr>Eksterne selskaber</vt:lpstr>
      <vt:lpstr>Emissionssfaktorer</vt:lpstr>
      <vt:lpstr>Beregning til DN</vt:lpstr>
      <vt:lpstr>C_CO2_conversion</vt:lpstr>
      <vt:lpstr>CO2_eq_SP</vt:lpstr>
      <vt:lpstr>CO2_lime_leached</vt:lpstr>
      <vt:lpstr>CO2_lime_sett</vt:lpstr>
      <vt:lpstr>CO2_sett_min_fer</vt:lpstr>
      <vt:lpstr>CO2_SP</vt:lpstr>
      <vt:lpstr>dddd</vt:lpstr>
      <vt:lpstr>dddddddd</vt:lpstr>
      <vt:lpstr>dddddddddd</vt:lpstr>
      <vt:lpstr>ddddddddddddddd</vt:lpstr>
      <vt:lpstr>ddddddddddddddddddddd</vt:lpstr>
      <vt:lpstr>dkqwjdwqkh</vt:lpstr>
      <vt:lpstr>EF_leaching_inorganic_N</vt:lpstr>
      <vt:lpstr>EF_limestone</vt:lpstr>
      <vt:lpstr>EF_N2O_leaching</vt:lpstr>
      <vt:lpstr>EF_N2O_mineral_fertilser</vt:lpstr>
      <vt:lpstr>EF_N2O_other_nitrogen</vt:lpstr>
      <vt:lpstr>ewdlkjwed</vt:lpstr>
      <vt:lpstr>ewjldewl</vt:lpstr>
      <vt:lpstr>ffff</vt:lpstr>
      <vt:lpstr>Forest_aff_mixed_cc</vt:lpstr>
      <vt:lpstr>gggggggggggggg</vt:lpstr>
      <vt:lpstr>GWP_N2O</vt:lpstr>
      <vt:lpstr>hehehweh</vt:lpstr>
      <vt:lpstr>hhhheh</vt:lpstr>
      <vt:lpstr>jhewjewkl</vt:lpstr>
      <vt:lpstr>jksahkjqx</vt:lpstr>
      <vt:lpstr>kdajsdkjwq</vt:lpstr>
      <vt:lpstr>kdnjwendw</vt:lpstr>
      <vt:lpstr>kewhew</vt:lpstr>
      <vt:lpstr>kjhwqkjwqhx</vt:lpstr>
      <vt:lpstr>kjncsakjsnaq</vt:lpstr>
      <vt:lpstr>kjsadkjwqkn</vt:lpstr>
      <vt:lpstr>kjwqdkh</vt:lpstr>
      <vt:lpstr>ksjdakasda</vt:lpstr>
      <vt:lpstr>kwqjhkjcsa</vt:lpstr>
      <vt:lpstr>Lime_cons_settlement</vt:lpstr>
      <vt:lpstr>Lime_purity_sett</vt:lpstr>
      <vt:lpstr>N_cons_settlement</vt:lpstr>
      <vt:lpstr>N2O_Atomic_weight</vt:lpstr>
      <vt:lpstr>N2O_sett_fert</vt:lpstr>
      <vt:lpstr>N2O_SP</vt:lpstr>
      <vt:lpstr>new</vt:lpstr>
      <vt:lpstr>ok</vt:lpstr>
      <vt:lpstr>qkjwhkd</vt:lpstr>
      <vt:lpstr>qwdlkjw</vt:lpstr>
      <vt:lpstr>qwjkqwjh</vt:lpstr>
      <vt:lpstr>qwkjhwqkjh</vt:lpstr>
      <vt:lpstr>SP_glasshouses_m3</vt:lpstr>
      <vt:lpstr>SP_municipality_m3</vt:lpstr>
      <vt:lpstr>SP_privategardens_m3</vt:lpstr>
      <vt:lpstr>Spagnum_ash_content</vt:lpstr>
      <vt:lpstr>Spagnum_C_fraction</vt:lpstr>
      <vt:lpstr>Spagnum_density</vt:lpstr>
      <vt:lpstr>Spagnum_dry_matter</vt:lpstr>
      <vt:lpstr>Spagnum_N_fraction</vt:lpstr>
      <vt:lpstr>ssss</vt:lpstr>
      <vt:lpstr>'Eksterne selskaber'!Udskriftsområde</vt:lpstr>
      <vt:lpstr>'Kommunal virksomhed'!Udskriftsområde</vt:lpstr>
      <vt:lpstr>Wet_lake_after_ha1</vt:lpstr>
      <vt:lpstr>year</vt:lpstr>
      <vt:lpstr>aaa</vt:lpstr>
      <vt:lpstr>aaaaaaaaaa</vt:lpstr>
      <vt:lpstr>aaaaaaaaaaa</vt:lpstr>
      <vt:lpstr>aaaaaaaaaaaaa</vt:lpstr>
      <vt:lpstr>aaaaaaaaaaaaaa</vt:lpstr>
      <vt:lpstr>aaaaaaaaaaaaaaaa</vt:lpstr>
      <vt:lpstr>aaaaaaaaaaaaaaaac</vt:lpstr>
    </vt:vector>
  </TitlesOfParts>
  <Manager/>
  <Company>COWI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ASVE</dc:creator>
  <cp:keywords/>
  <dc:description/>
  <cp:lastModifiedBy>Trine Parsberg Madsen</cp:lastModifiedBy>
  <cp:revision/>
  <dcterms:created xsi:type="dcterms:W3CDTF">2010-02-25T08:55:14Z</dcterms:created>
  <dcterms:modified xsi:type="dcterms:W3CDTF">2021-06-07T11:39:35Z</dcterms:modified>
  <cp:category/>
  <cp:contentStatus/>
</cp:coreProperties>
</file>